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Idrico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<sst xmlns="http://schemas.openxmlformats.org/spreadsheetml/2006/main" count="135" uniqueCount="88">
  <si>
    <t xml:space="preserve">€ /000 </t>
  </si>
  <si>
    <t xml:space="preserve">Ricavi 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</si>
  <si>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</si>
  <si>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</si>
  <si>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</si>
  <si>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</si>
  <si>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</si>
  <si>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</si>
  <si>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</si>
  <si>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</si>
  <si>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</si>
  <si>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</si>
  <si>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</si>
  <si>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</si>
  <si>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</si>
  <si>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</si>
  <si>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</si>
  <si>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</si>
  <si>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</si>
  <si>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</si>
  <si>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</si>
  <si>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</si>
  <si>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</si>
  <si>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</si>
  <si>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</si>
  <si>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</si>
  <si>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</si>
  <si>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Acquedotto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</si>
  <si>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</si>
  <si>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</si>
  <si>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</si>
  <si>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</si>
  <si>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</si>
  <si>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</si>
  <si>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</si>
  <si>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</si>
  <si>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</si>
  <si>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</si>
  <si>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</si>
  <si>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</si>
  <si>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</si>
  <si>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</si>
  <si>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</si>
  <si>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</si>
  <si>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</si>
  <si>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</si>
  <si>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</si>
  <si>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</si>
  <si>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</si>
  <si>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</si>
  <si>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</si>
  <si>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</si>
  <si>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Indebitamento finanziario corrente netto</t>
  </si>
  <si>
    <t>e</t>
  </si>
  <si>
    <t>Crediti finanziari non correnti</t>
  </si>
  <si>
    <t>f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</si>
  <si>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</si>
  <si>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</si>
  <si>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</si>
  <si>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</si>
  <si>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</si>
  <si>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(mln €)</t>
  </si>
  <si>
    <r>
      <t xml:space="preserve">Punti luce </t>
    </r>
    <r>
      <rPr>
        <i/>
        <sz val="10"/>
        <color indexed="8"/>
        <rFont val="Arial"/>
        <family val="2"/>
      </rPr>
      <t>(migliaia)</t>
    </r>
  </si>
  <si>
    <t>Totale gestione finanziaria</t>
  </si>
  <si>
    <t>Altri costi non operativi</t>
  </si>
  <si>
    <t>Imposte del periodo</t>
  </si>
  <si>
    <t>Utile netto dell'esercizio</t>
  </si>
  <si>
    <t>Fognatura</t>
  </si>
  <si>
    <r>
      <t xml:space="preserve">PFN </t>
    </r>
    <r>
      <rPr>
        <i/>
        <sz val="10"/>
        <color indexed="8"/>
        <rFont val="Arial Narrow"/>
        <family val="2"/>
      </rPr>
      <t>(mln €)</t>
    </r>
  </si>
  <si>
    <r>
      <t xml:space="preserve">Conto economico </t>
    </r>
    <r>
      <rPr>
        <i/>
        <sz val="10"/>
        <color indexed="8"/>
        <rFont val="Arial"/>
        <family val="2"/>
      </rPr>
      <t>(mln €)</t>
    </r>
  </si>
  <si>
    <t>Volumi distribuiti</t>
  </si>
  <si>
    <t>Volumi venduti</t>
  </si>
  <si>
    <t xml:space="preserve">Volumi venduti </t>
  </si>
  <si>
    <r>
      <t xml:space="preserve">Dati Quantitativi </t>
    </r>
    <r>
      <rPr>
        <i/>
        <sz val="10"/>
        <color indexed="8"/>
        <rFont val="Arial"/>
        <family val="2"/>
      </rPr>
      <t>(migliaia di tonnellate)</t>
    </r>
  </si>
  <si>
    <r>
      <t>Volumi distribuiti calore</t>
    </r>
    <r>
      <rPr>
        <i/>
        <sz val="10"/>
        <color indexed="8"/>
        <rFont val="Arial"/>
        <family val="2"/>
      </rPr>
      <t xml:space="preserve"> (Gwht)</t>
    </r>
  </si>
  <si>
    <t xml:space="preserve">Dati quantitativi </t>
  </si>
  <si>
    <r>
      <t xml:space="preserve">Volumi distribuiti </t>
    </r>
    <r>
      <rPr>
        <i/>
        <sz val="10"/>
        <color indexed="8"/>
        <rFont val="Arial"/>
        <family val="2"/>
      </rPr>
      <t>(mln di metri cubi)</t>
    </r>
  </si>
  <si>
    <r>
      <t xml:space="preserve">Volumi venduti </t>
    </r>
    <r>
      <rPr>
        <i/>
        <sz val="10"/>
        <color indexed="8"/>
        <rFont val="Arial"/>
        <family val="2"/>
      </rPr>
      <t>(mln di metri cubi)</t>
    </r>
  </si>
  <si>
    <r>
      <t xml:space="preserve">Dati quantitativi </t>
    </r>
    <r>
      <rPr>
        <i/>
        <sz val="10"/>
        <color indexed="8"/>
        <rFont val="Arial"/>
        <family val="2"/>
      </rPr>
      <t>(mln metri cubi)</t>
    </r>
  </si>
  <si>
    <t>Rifiuti commercializzati</t>
  </si>
  <si>
    <r>
      <t xml:space="preserve">Dati quantitativi </t>
    </r>
    <r>
      <rPr>
        <i/>
        <sz val="10"/>
        <color indexed="8"/>
        <rFont val="Arial"/>
        <family val="2"/>
      </rPr>
      <t>(Gw/h)</t>
    </r>
  </si>
  <si>
    <t>Attribuibile:</t>
  </si>
  <si>
    <t>Azionisti della Controllante</t>
  </si>
  <si>
    <t>Azionisti di minoranza</t>
  </si>
  <si>
    <t>d = a+b+c</t>
  </si>
  <si>
    <t>g = e+f</t>
  </si>
  <si>
    <t>h = d+g</t>
  </si>
  <si>
    <t>Debiti bancari non correnti e obbligazioni emesse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</si>
</sst>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0.00;\(0.00\)"/>
    <numFmt numFmtId="185" formatCode="\+#,##0.00;\(#,##0.00\)"/>
    <numFmt numFmtId="186" formatCode="0.000"/>
    <numFmt numFmtId="187" formatCode="#,##0.0;\(#,##0.0\)"/>
    <numFmt numFmtId="188" formatCode="0.00%;\(0.00%\)"/>
    <numFmt numFmtId="189" formatCode="#,##0.0"/>
    <numFmt numFmtId="190" formatCode="#,##0.000"/>
    <numFmt numFmtId="191" formatCode="#,##0.0000"/>
    <numFmt numFmtId="192" formatCode="0.0;[Red]0.0"/>
    <numFmt numFmtId="193" formatCode="0.0000"/>
    <numFmt numFmtId="194" formatCode="0.0%;\(0.0%\)"/>
    <numFmt numFmtId="195" formatCode="0.00_ ;\-0.00\ "/>
    <numFmt numFmtId="196" formatCode="0.0_ ;\-0.0\ "/>
    <numFmt numFmtId="197" formatCode="\+0.0%;\-0.0%"/>
    <numFmt numFmtId="198" formatCode="0.0;\(0.0\)"/>
    <numFmt numFmtId="199" formatCode="#,##0.00;\(#,##0.00\)"/>
    <numFmt numFmtId="200" formatCode="\+#,##0.000;\(#,##0.000\)"/>
    <numFmt numFmtId="201" formatCode="\+#,##0.0;\+#,##0.0"/>
    <numFmt numFmtId="202" formatCode="\-#,##0.0;\(#,##0.0\)"/>
    <numFmt numFmtId="203" formatCode="\(#,##0.0\);\+#,##0.0"/>
    <numFmt numFmtId="204" formatCode="\+#,##0;\(#,##0\)"/>
    <numFmt numFmtId="205" formatCode="#,##0.0;\-#,##0.0"/>
    <numFmt numFmtId="206" formatCode="\+#,##0.0;\-#,##0.0"/>
    <numFmt numFmtId="207" formatCode="_-* #,##0.000_-;\-* #,##0.000_-;_-* &quot;-&quot;??_-;_-@_-"/>
    <numFmt numFmtId="208" formatCode="mmm\-yyyy"/>
    <numFmt numFmtId="209" formatCode="\(0.0%\);\(0.0%\)"/>
    <numFmt numFmtId="210" formatCode="\(#,##0.0\);\(#,##0.0\)"/>
    <numFmt numFmtId="211" formatCode="\+#,##0.0%;\(0.0%\)"/>
    <numFmt numFmtId="212" formatCode="\ #,##0.0;\(\ #,##0.0\)"/>
    <numFmt numFmtId="213" formatCode="\ #,##0.0;\(#,##0.0\)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172" fontId="3" fillId="33" borderId="10" xfId="46" applyNumberFormat="1" applyFont="1" applyFill="1" applyBorder="1" applyAlignment="1" applyProtection="1" quotePrefix="1">
      <alignment horizontal="center" vertical="center" wrapText="1"/>
      <protection/>
    </xf>
    <xf numFmtId="37" fontId="2" fillId="0" borderId="0" xfId="46" applyFont="1" applyFill="1" applyAlignment="1" applyProtection="1">
      <alignment vertical="center"/>
      <protection hidden="1"/>
    </xf>
    <xf numFmtId="37" fontId="4" fillId="0" borderId="0" xfId="46" applyFont="1" applyFill="1" applyAlignment="1" applyProtection="1">
      <alignment vertical="center"/>
      <protection hidden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/>
    </xf>
    <xf numFmtId="37" fontId="2" fillId="0" borderId="10" xfId="46" applyFont="1" applyFill="1" applyBorder="1" applyAlignment="1" applyProtection="1">
      <alignment vertical="center"/>
      <protection hidden="1"/>
    </xf>
    <xf numFmtId="37" fontId="2" fillId="0" borderId="10" xfId="46" applyFont="1" applyFill="1" applyBorder="1" applyAlignment="1" applyProtection="1">
      <alignment vertical="center"/>
      <protection hidden="1"/>
    </xf>
    <xf numFmtId="37" fontId="4" fillId="0" borderId="0" xfId="46" applyFont="1" applyFill="1" applyAlignment="1" applyProtection="1">
      <alignment horizontal="left" vertical="center"/>
      <protection hidden="1"/>
    </xf>
    <xf numFmtId="178" fontId="2" fillId="0" borderId="0" xfId="43" applyNumberFormat="1" applyFont="1" applyBorder="1" applyAlignment="1" applyProtection="1">
      <alignment vertical="center"/>
      <protection hidden="1"/>
    </xf>
    <xf numFmtId="181" fontId="7" fillId="0" borderId="12" xfId="49" applyNumberFormat="1" applyFont="1" applyBorder="1" applyAlignment="1">
      <alignment wrapText="1"/>
    </xf>
    <xf numFmtId="181" fontId="7" fillId="0" borderId="13" xfId="49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14" xfId="0" applyNumberFormat="1" applyFont="1" applyBorder="1" applyAlignment="1">
      <alignment wrapText="1"/>
    </xf>
    <xf numFmtId="182" fontId="6" fillId="0" borderId="14" xfId="0" applyNumberFormat="1" applyFont="1" applyBorder="1" applyAlignment="1">
      <alignment wrapText="1"/>
    </xf>
    <xf numFmtId="181" fontId="6" fillId="0" borderId="13" xfId="49" applyNumberFormat="1" applyFont="1" applyBorder="1" applyAlignment="1">
      <alignment wrapText="1"/>
    </xf>
    <xf numFmtId="0" fontId="9" fillId="0" borderId="0" xfId="0" applyFont="1" applyAlignment="1">
      <alignment/>
    </xf>
    <xf numFmtId="180" fontId="6" fillId="0" borderId="0" xfId="49" applyNumberFormat="1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12" xfId="49" applyNumberFormat="1" applyFont="1" applyBorder="1" applyAlignment="1">
      <alignment wrapText="1"/>
    </xf>
    <xf numFmtId="181" fontId="7" fillId="0" borderId="0" xfId="49" applyNumberFormat="1" applyFont="1" applyBorder="1" applyAlignment="1">
      <alignment wrapText="1"/>
    </xf>
    <xf numFmtId="183" fontId="7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83" fontId="6" fillId="0" borderId="0" xfId="0" applyNumberFormat="1" applyFont="1" applyBorder="1" applyAlignment="1">
      <alignment wrapText="1"/>
    </xf>
    <xf numFmtId="0" fontId="0" fillId="0" borderId="14" xfId="0" applyBorder="1" applyAlignment="1">
      <alignment/>
    </xf>
    <xf numFmtId="181" fontId="7" fillId="0" borderId="12" xfId="49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7" fontId="6" fillId="0" borderId="0" xfId="49" applyNumberFormat="1" applyFont="1" applyBorder="1" applyAlignment="1">
      <alignment wrapText="1"/>
    </xf>
    <xf numFmtId="187" fontId="7" fillId="0" borderId="0" xfId="49" applyNumberFormat="1" applyFont="1" applyBorder="1" applyAlignment="1">
      <alignment wrapText="1"/>
    </xf>
    <xf numFmtId="187" fontId="6" fillId="0" borderId="14" xfId="0" applyNumberFormat="1" applyFont="1" applyBorder="1" applyAlignment="1">
      <alignment wrapText="1"/>
    </xf>
    <xf numFmtId="0" fontId="11" fillId="0" borderId="15" xfId="0" applyFont="1" applyBorder="1" applyAlignment="1">
      <alignment horizontal="left" wrapText="1"/>
    </xf>
    <xf numFmtId="181" fontId="11" fillId="0" borderId="13" xfId="49" applyNumberFormat="1" applyFont="1" applyBorder="1" applyAlignment="1">
      <alignment wrapText="1"/>
    </xf>
    <xf numFmtId="178" fontId="0" fillId="0" borderId="0" xfId="43" applyNumberFormat="1" applyFont="1" applyAlignment="1">
      <alignment/>
    </xf>
    <xf numFmtId="180" fontId="11" fillId="0" borderId="14" xfId="49" applyNumberFormat="1" applyFont="1" applyBorder="1" applyAlignment="1">
      <alignment wrapText="1"/>
    </xf>
    <xf numFmtId="0" fontId="12" fillId="0" borderId="0" xfId="0" applyFont="1" applyAlignment="1">
      <alignment/>
    </xf>
    <xf numFmtId="187" fontId="6" fillId="0" borderId="0" xfId="43" applyNumberFormat="1" applyFont="1" applyBorder="1" applyAlignment="1">
      <alignment wrapText="1"/>
    </xf>
    <xf numFmtId="187" fontId="0" fillId="0" borderId="0" xfId="43" applyNumberFormat="1" applyFont="1" applyAlignment="1">
      <alignment/>
    </xf>
    <xf numFmtId="187" fontId="9" fillId="0" borderId="14" xfId="43" applyNumberFormat="1" applyFont="1" applyBorder="1" applyAlignment="1">
      <alignment wrapText="1"/>
    </xf>
    <xf numFmtId="178" fontId="0" fillId="0" borderId="14" xfId="43" applyNumberFormat="1" applyFont="1" applyBorder="1" applyAlignment="1">
      <alignment/>
    </xf>
    <xf numFmtId="0" fontId="11" fillId="0" borderId="15" xfId="0" applyFont="1" applyBorder="1" applyAlignment="1">
      <alignment wrapText="1"/>
    </xf>
    <xf numFmtId="183" fontId="0" fillId="0" borderId="0" xfId="0" applyNumberFormat="1" applyAlignment="1">
      <alignment/>
    </xf>
    <xf numFmtId="198" fontId="6" fillId="0" borderId="0" xfId="49" applyNumberFormat="1" applyFont="1" applyBorder="1" applyAlignment="1">
      <alignment wrapText="1"/>
    </xf>
    <xf numFmtId="198" fontId="0" fillId="0" borderId="0" xfId="0" applyNumberFormat="1" applyAlignment="1">
      <alignment/>
    </xf>
    <xf numFmtId="198" fontId="6" fillId="0" borderId="14" xfId="0" applyNumberFormat="1" applyFont="1" applyBorder="1" applyAlignment="1">
      <alignment wrapText="1"/>
    </xf>
    <xf numFmtId="0" fontId="0" fillId="0" borderId="0" xfId="0" applyBorder="1" applyAlignment="1">
      <alignment/>
    </xf>
    <xf numFmtId="183" fontId="0" fillId="0" borderId="14" xfId="0" applyNumberFormat="1" applyBorder="1" applyAlignment="1">
      <alignment/>
    </xf>
    <xf numFmtId="187" fontId="0" fillId="0" borderId="0" xfId="0" applyNumberFormat="1" applyAlignment="1">
      <alignment/>
    </xf>
    <xf numFmtId="178" fontId="6" fillId="0" borderId="0" xfId="43" applyNumberFormat="1" applyFont="1" applyBorder="1" applyAlignment="1">
      <alignment wrapText="1"/>
    </xf>
    <xf numFmtId="0" fontId="12" fillId="0" borderId="13" xfId="0" applyFont="1" applyBorder="1" applyAlignment="1">
      <alignment/>
    </xf>
    <xf numFmtId="0" fontId="6" fillId="0" borderId="11" xfId="0" applyFont="1" applyBorder="1" applyAlignment="1">
      <alignment wrapText="1"/>
    </xf>
    <xf numFmtId="182" fontId="7" fillId="0" borderId="0" xfId="43" applyNumberFormat="1" applyFont="1" applyBorder="1" applyAlignment="1">
      <alignment wrapText="1"/>
    </xf>
    <xf numFmtId="182" fontId="7" fillId="0" borderId="14" xfId="43" applyNumberFormat="1" applyFont="1" applyBorder="1" applyAlignment="1">
      <alignment wrapText="1"/>
    </xf>
    <xf numFmtId="204" fontId="7" fillId="0" borderId="14" xfId="0" applyNumberFormat="1" applyFont="1" applyBorder="1" applyAlignment="1">
      <alignment wrapText="1"/>
    </xf>
    <xf numFmtId="206" fontId="7" fillId="0" borderId="0" xfId="0" applyNumberFormat="1" applyFont="1" applyBorder="1" applyAlignment="1">
      <alignment wrapText="1"/>
    </xf>
    <xf numFmtId="0" fontId="6" fillId="0" borderId="16" xfId="0" applyFont="1" applyBorder="1" applyAlignment="1">
      <alignment horizontal="left" wrapText="1"/>
    </xf>
    <xf numFmtId="187" fontId="6" fillId="0" borderId="10" xfId="0" applyNumberFormat="1" applyFont="1" applyBorder="1" applyAlignment="1">
      <alignment wrapText="1"/>
    </xf>
    <xf numFmtId="182" fontId="6" fillId="0" borderId="10" xfId="0" applyNumberFormat="1" applyFont="1" applyBorder="1" applyAlignment="1">
      <alignment wrapText="1"/>
    </xf>
    <xf numFmtId="181" fontId="6" fillId="0" borderId="17" xfId="49" applyNumberFormat="1" applyFont="1" applyBorder="1" applyAlignment="1">
      <alignment wrapText="1"/>
    </xf>
    <xf numFmtId="198" fontId="9" fillId="0" borderId="0" xfId="0" applyNumberFormat="1" applyFont="1" applyAlignment="1">
      <alignment/>
    </xf>
    <xf numFmtId="187" fontId="9" fillId="0" borderId="0" xfId="0" applyNumberFormat="1" applyFont="1" applyAlignment="1">
      <alignment/>
    </xf>
    <xf numFmtId="0" fontId="11" fillId="0" borderId="11" xfId="0" applyFont="1" applyBorder="1" applyAlignment="1">
      <alignment horizontal="left" wrapText="1"/>
    </xf>
    <xf numFmtId="187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12" fillId="0" borderId="0" xfId="43" applyNumberFormat="1" applyFont="1" applyBorder="1" applyAlignment="1">
      <alignment/>
    </xf>
    <xf numFmtId="0" fontId="9" fillId="0" borderId="12" xfId="0" applyFont="1" applyBorder="1" applyAlignment="1">
      <alignment/>
    </xf>
    <xf numFmtId="182" fontId="6" fillId="0" borderId="0" xfId="49" applyNumberFormat="1" applyFont="1" applyBorder="1" applyAlignment="1">
      <alignment wrapText="1"/>
    </xf>
    <xf numFmtId="182" fontId="7" fillId="0" borderId="0" xfId="49" applyNumberFormat="1" applyFont="1" applyBorder="1" applyAlignment="1">
      <alignment wrapText="1"/>
    </xf>
    <xf numFmtId="178" fontId="0" fillId="0" borderId="14" xfId="43" applyNumberFormat="1" applyFont="1" applyFill="1" applyBorder="1" applyAlignment="1">
      <alignment/>
    </xf>
    <xf numFmtId="187" fontId="6" fillId="0" borderId="0" xfId="49" applyNumberFormat="1" applyFont="1" applyFill="1" applyBorder="1" applyAlignment="1">
      <alignment wrapText="1"/>
    </xf>
    <xf numFmtId="187" fontId="7" fillId="0" borderId="0" xfId="49" applyNumberFormat="1" applyFont="1" applyFill="1" applyBorder="1" applyAlignment="1">
      <alignment wrapText="1"/>
    </xf>
    <xf numFmtId="187" fontId="9" fillId="0" borderId="0" xfId="0" applyNumberFormat="1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178" fontId="0" fillId="0" borderId="0" xfId="43" applyNumberFormat="1" applyFont="1" applyFill="1" applyBorder="1" applyAlignment="1">
      <alignment/>
    </xf>
    <xf numFmtId="183" fontId="0" fillId="0" borderId="0" xfId="0" applyNumberFormat="1" applyFill="1" applyAlignment="1">
      <alignment/>
    </xf>
    <xf numFmtId="182" fontId="7" fillId="0" borderId="0" xfId="49" applyNumberFormat="1" applyFont="1" applyFill="1" applyBorder="1" applyAlignment="1">
      <alignment wrapText="1"/>
    </xf>
    <xf numFmtId="203" fontId="7" fillId="0" borderId="0" xfId="49" applyNumberFormat="1" applyFont="1" applyBorder="1" applyAlignment="1">
      <alignment wrapText="1"/>
    </xf>
    <xf numFmtId="37" fontId="2" fillId="33" borderId="16" xfId="46" applyFont="1" applyFill="1" applyBorder="1" applyAlignment="1" applyProtection="1">
      <alignment horizontal="left" vertical="center"/>
      <protection hidden="1"/>
    </xf>
    <xf numFmtId="37" fontId="4" fillId="0" borderId="11" xfId="46" applyFont="1" applyBorder="1" applyAlignment="1" applyProtection="1">
      <alignment wrapText="1"/>
      <protection hidden="1"/>
    </xf>
    <xf numFmtId="37" fontId="10" fillId="0" borderId="11" xfId="46" applyFont="1" applyBorder="1" applyAlignment="1" applyProtection="1" quotePrefix="1">
      <alignment horizontal="left" wrapText="1"/>
      <protection hidden="1"/>
    </xf>
    <xf numFmtId="37" fontId="2" fillId="0" borderId="16" xfId="46" applyFont="1" applyBorder="1" applyAlignment="1" applyProtection="1">
      <alignment wrapText="1"/>
      <protection hidden="1"/>
    </xf>
    <xf numFmtId="37" fontId="2" fillId="0" borderId="11" xfId="46" applyFont="1" applyBorder="1" applyAlignment="1" applyProtection="1">
      <alignment wrapText="1"/>
      <protection hidden="1"/>
    </xf>
    <xf numFmtId="37" fontId="4" fillId="0" borderId="11" xfId="46" applyFont="1" applyBorder="1" applyAlignment="1" applyProtection="1">
      <alignment wrapText="1"/>
      <protection hidden="1"/>
    </xf>
    <xf numFmtId="37" fontId="4" fillId="0" borderId="15" xfId="46" applyFont="1" applyBorder="1" applyAlignment="1" applyProtection="1">
      <alignment wrapText="1"/>
      <protection hidden="1"/>
    </xf>
    <xf numFmtId="187" fontId="11" fillId="0" borderId="0" xfId="49" applyNumberFormat="1" applyFont="1" applyFill="1" applyBorder="1" applyAlignment="1">
      <alignment wrapText="1"/>
    </xf>
    <xf numFmtId="176" fontId="1" fillId="0" borderId="18" xfId="46" applyNumberFormat="1" applyFill="1" applyBorder="1" applyProtection="1">
      <alignment/>
      <protection locked="0"/>
    </xf>
    <xf numFmtId="176" fontId="1" fillId="0" borderId="0" xfId="46" applyNumberFormat="1" applyFill="1" applyBorder="1" applyProtection="1">
      <alignment/>
      <protection locked="0"/>
    </xf>
    <xf numFmtId="176" fontId="0" fillId="0" borderId="0" xfId="0" applyNumberFormat="1" applyBorder="1" applyAlignment="1">
      <alignment/>
    </xf>
    <xf numFmtId="176" fontId="5" fillId="0" borderId="10" xfId="46" applyNumberFormat="1" applyFont="1" applyFill="1" applyBorder="1" applyProtection="1">
      <alignment/>
      <protection locked="0"/>
    </xf>
    <xf numFmtId="176" fontId="4" fillId="0" borderId="0" xfId="46" applyNumberFormat="1" applyFont="1" applyFill="1" applyBorder="1" applyAlignment="1" applyProtection="1">
      <alignment horizontal="right"/>
      <protection hidden="1"/>
    </xf>
    <xf numFmtId="176" fontId="5" fillId="0" borderId="0" xfId="46" applyNumberFormat="1" applyFont="1" applyFill="1" applyBorder="1" applyProtection="1">
      <alignment/>
      <protection locked="0"/>
    </xf>
    <xf numFmtId="176" fontId="1" fillId="0" borderId="0" xfId="46" applyNumberFormat="1" applyFont="1" applyFill="1" applyBorder="1" applyProtection="1">
      <alignment/>
      <protection locked="0"/>
    </xf>
    <xf numFmtId="176" fontId="5" fillId="0" borderId="18" xfId="46" applyNumberFormat="1" applyFont="1" applyFill="1" applyBorder="1" applyProtection="1">
      <alignment/>
      <protection locked="0"/>
    </xf>
    <xf numFmtId="176" fontId="1" fillId="0" borderId="14" xfId="46" applyNumberFormat="1" applyFill="1" applyBorder="1" applyProtection="1">
      <alignment/>
      <protection locked="0"/>
    </xf>
    <xf numFmtId="187" fontId="6" fillId="0" borderId="0" xfId="0" applyNumberFormat="1" applyFont="1" applyFill="1" applyBorder="1" applyAlignment="1">
      <alignment wrapText="1"/>
    </xf>
    <xf numFmtId="173" fontId="3" fillId="0" borderId="0" xfId="46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15" fontId="6" fillId="0" borderId="0" xfId="0" applyNumberFormat="1" applyFont="1" applyFill="1" applyBorder="1" applyAlignment="1">
      <alignment horizontal="center" vertical="center" wrapText="1"/>
    </xf>
    <xf numFmtId="182" fontId="6" fillId="0" borderId="0" xfId="49" applyNumberFormat="1" applyFont="1" applyFill="1" applyBorder="1" applyAlignment="1">
      <alignment wrapText="1"/>
    </xf>
    <xf numFmtId="181" fontId="6" fillId="0" borderId="0" xfId="49" applyNumberFormat="1" applyFont="1" applyFill="1" applyBorder="1" applyAlignment="1">
      <alignment wrapText="1"/>
    </xf>
    <xf numFmtId="210" fontId="7" fillId="0" borderId="0" xfId="49" applyNumberFormat="1" applyFont="1" applyFill="1" applyBorder="1" applyAlignment="1">
      <alignment wrapText="1"/>
    </xf>
    <xf numFmtId="181" fontId="7" fillId="0" borderId="0" xfId="49" applyNumberFormat="1" applyFont="1" applyFill="1" applyBorder="1" applyAlignment="1">
      <alignment wrapText="1"/>
    </xf>
    <xf numFmtId="201" fontId="7" fillId="0" borderId="0" xfId="49" applyNumberFormat="1" applyFont="1" applyFill="1" applyBorder="1" applyAlignment="1">
      <alignment wrapText="1"/>
    </xf>
    <xf numFmtId="182" fontId="6" fillId="0" borderId="0" xfId="0" applyNumberFormat="1" applyFont="1" applyFill="1" applyBorder="1" applyAlignment="1">
      <alignment wrapText="1"/>
    </xf>
    <xf numFmtId="211" fontId="6" fillId="0" borderId="0" xfId="49" applyNumberFormat="1" applyFont="1" applyFill="1" applyBorder="1" applyAlignment="1">
      <alignment wrapText="1"/>
    </xf>
    <xf numFmtId="181" fontId="11" fillId="0" borderId="0" xfId="49" applyNumberFormat="1" applyFont="1" applyBorder="1" applyAlignment="1">
      <alignment wrapText="1"/>
    </xf>
    <xf numFmtId="181" fontId="7" fillId="0" borderId="14" xfId="49" applyNumberFormat="1" applyFont="1" applyBorder="1" applyAlignment="1">
      <alignment wrapText="1"/>
    </xf>
    <xf numFmtId="181" fontId="7" fillId="0" borderId="0" xfId="49" applyNumberFormat="1" applyFont="1" applyFill="1" applyBorder="1" applyAlignment="1">
      <alignment wrapText="1"/>
    </xf>
    <xf numFmtId="182" fontId="11" fillId="0" borderId="0" xfId="49" applyNumberFormat="1" applyFont="1" applyFill="1" applyBorder="1" applyAlignment="1">
      <alignment wrapText="1"/>
    </xf>
    <xf numFmtId="181" fontId="11" fillId="0" borderId="0" xfId="49" applyNumberFormat="1" applyFont="1" applyFill="1" applyBorder="1" applyAlignment="1">
      <alignment wrapText="1"/>
    </xf>
    <xf numFmtId="173" fontId="3" fillId="0" borderId="11" xfId="46" applyNumberFormat="1" applyFont="1" applyFill="1" applyBorder="1" applyAlignment="1" applyProtection="1">
      <alignment horizontal="right" vertical="center" wrapText="1"/>
      <protection/>
    </xf>
    <xf numFmtId="187" fontId="7" fillId="0" borderId="11" xfId="49" applyNumberFormat="1" applyFont="1" applyFill="1" applyBorder="1" applyAlignment="1">
      <alignment wrapText="1"/>
    </xf>
    <xf numFmtId="187" fontId="11" fillId="0" borderId="11" xfId="49" applyNumberFormat="1" applyFont="1" applyFill="1" applyBorder="1" applyAlignment="1">
      <alignment wrapText="1"/>
    </xf>
    <xf numFmtId="194" fontId="13" fillId="0" borderId="0" xfId="49" applyNumberFormat="1" applyFont="1" applyBorder="1" applyAlignment="1">
      <alignment wrapText="1"/>
    </xf>
    <xf numFmtId="194" fontId="14" fillId="0" borderId="0" xfId="49" applyNumberFormat="1" applyFont="1" applyBorder="1" applyAlignment="1">
      <alignment wrapText="1"/>
    </xf>
    <xf numFmtId="194" fontId="13" fillId="0" borderId="14" xfId="49" applyNumberFormat="1" applyFont="1" applyBorder="1" applyAlignment="1">
      <alignment wrapText="1"/>
    </xf>
    <xf numFmtId="187" fontId="9" fillId="0" borderId="0" xfId="43" applyNumberFormat="1" applyFont="1" applyFill="1" applyBorder="1" applyAlignment="1">
      <alignment wrapText="1"/>
    </xf>
    <xf numFmtId="203" fontId="7" fillId="0" borderId="0" xfId="49" applyNumberFormat="1" applyFont="1" applyFill="1" applyBorder="1" applyAlignment="1">
      <alignment wrapText="1"/>
    </xf>
    <xf numFmtId="182" fontId="7" fillId="0" borderId="0" xfId="43" applyNumberFormat="1" applyFont="1" applyFill="1" applyBorder="1" applyAlignment="1">
      <alignment wrapText="1"/>
    </xf>
    <xf numFmtId="180" fontId="13" fillId="0" borderId="0" xfId="49" applyNumberFormat="1" applyFont="1" applyBorder="1" applyAlignment="1">
      <alignment wrapText="1"/>
    </xf>
    <xf numFmtId="181" fontId="14" fillId="0" borderId="0" xfId="49" applyNumberFormat="1" applyFont="1" applyBorder="1" applyAlignment="1">
      <alignment wrapText="1"/>
    </xf>
    <xf numFmtId="18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wrapText="1"/>
    </xf>
    <xf numFmtId="180" fontId="14" fillId="0" borderId="0" xfId="49" applyNumberFormat="1" applyFont="1" applyBorder="1" applyAlignment="1">
      <alignment wrapText="1"/>
    </xf>
    <xf numFmtId="180" fontId="13" fillId="0" borderId="10" xfId="49" applyNumberFormat="1" applyFont="1" applyBorder="1" applyAlignment="1">
      <alignment wrapText="1"/>
    </xf>
    <xf numFmtId="0" fontId="15" fillId="0" borderId="0" xfId="0" applyFont="1" applyAlignment="1">
      <alignment/>
    </xf>
    <xf numFmtId="182" fontId="7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/>
    </xf>
    <xf numFmtId="182" fontId="7" fillId="0" borderId="11" xfId="49" applyNumberFormat="1" applyFont="1" applyFill="1" applyBorder="1" applyAlignment="1">
      <alignment wrapText="1"/>
    </xf>
    <xf numFmtId="182" fontId="7" fillId="0" borderId="11" xfId="0" applyNumberFormat="1" applyFont="1" applyFill="1" applyBorder="1" applyAlignment="1">
      <alignment wrapText="1"/>
    </xf>
    <xf numFmtId="180" fontId="13" fillId="0" borderId="14" xfId="49" applyNumberFormat="1" applyFont="1" applyBorder="1" applyAlignment="1">
      <alignment wrapText="1"/>
    </xf>
    <xf numFmtId="37" fontId="4" fillId="2" borderId="16" xfId="46" applyFont="1" applyFill="1" applyBorder="1" applyAlignment="1" applyProtection="1">
      <alignment horizontal="left" vertical="center" wrapText="1"/>
      <protection hidden="1"/>
    </xf>
    <xf numFmtId="173" fontId="3" fillId="2" borderId="10" xfId="46" applyNumberFormat="1" applyFont="1" applyFill="1" applyBorder="1" applyAlignment="1" applyProtection="1">
      <alignment horizontal="right" vertical="center" wrapText="1"/>
      <protection/>
    </xf>
    <xf numFmtId="37" fontId="2" fillId="2" borderId="10" xfId="46" applyFont="1" applyFill="1" applyBorder="1" applyAlignment="1" applyProtection="1">
      <alignment horizontal="left" vertical="center"/>
      <protection hidden="1"/>
    </xf>
    <xf numFmtId="178" fontId="4" fillId="0" borderId="0" xfId="43" applyNumberFormat="1" applyFont="1" applyFill="1" applyAlignment="1" applyProtection="1">
      <alignment horizontal="right" vertical="center"/>
      <protection hidden="1"/>
    </xf>
    <xf numFmtId="178" fontId="2" fillId="0" borderId="10" xfId="43" applyNumberFormat="1" applyFont="1" applyFill="1" applyBorder="1" applyAlignment="1" applyProtection="1">
      <alignment horizontal="right" vertical="center"/>
      <protection hidden="1"/>
    </xf>
    <xf numFmtId="212" fontId="5" fillId="0" borderId="10" xfId="43" applyNumberFormat="1" applyFont="1" applyFill="1" applyBorder="1" applyAlignment="1" applyProtection="1">
      <alignment vertical="center"/>
      <protection locked="0"/>
    </xf>
    <xf numFmtId="212" fontId="2" fillId="0" borderId="10" xfId="43" applyNumberFormat="1" applyFont="1" applyFill="1" applyBorder="1" applyAlignment="1" applyProtection="1">
      <alignment horizontal="right" vertical="center"/>
      <protection hidden="1"/>
    </xf>
    <xf numFmtId="37" fontId="2" fillId="0" borderId="0" xfId="46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13" borderId="16" xfId="0" applyFont="1" applyFill="1" applyBorder="1" applyAlignment="1">
      <alignment horizontal="left" vertical="center" wrapText="1"/>
    </xf>
    <xf numFmtId="15" fontId="6" fillId="13" borderId="10" xfId="0" applyNumberFormat="1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left" vertical="center" wrapText="1"/>
    </xf>
    <xf numFmtId="0" fontId="6" fillId="30" borderId="16" xfId="0" applyFont="1" applyFill="1" applyBorder="1" applyAlignment="1">
      <alignment horizontal="left" vertical="center" wrapText="1"/>
    </xf>
    <xf numFmtId="15" fontId="6" fillId="30" borderId="10" xfId="0" applyNumberFormat="1" applyFont="1" applyFill="1" applyBorder="1" applyAlignment="1">
      <alignment horizontal="center" vertical="center" wrapText="1"/>
    </xf>
    <xf numFmtId="0" fontId="11" fillId="30" borderId="16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15" fontId="6" fillId="2" borderId="10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6" fillId="10" borderId="16" xfId="0" applyFont="1" applyFill="1" applyBorder="1" applyAlignment="1">
      <alignment horizontal="left" vertical="center" wrapText="1"/>
    </xf>
    <xf numFmtId="15" fontId="6" fillId="10" borderId="10" xfId="0" applyNumberFormat="1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15" fontId="6" fillId="34" borderId="10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6" fillId="13" borderId="10" xfId="0" applyFont="1" applyFill="1" applyBorder="1" applyAlignment="1">
      <alignment horizontal="right" vertical="center" wrapText="1"/>
    </xf>
    <xf numFmtId="15" fontId="6" fillId="13" borderId="17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right" vertical="center" wrapText="1"/>
    </xf>
    <xf numFmtId="15" fontId="6" fillId="30" borderId="17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15" fontId="6" fillId="2" borderId="17" xfId="0" applyNumberFormat="1" applyFont="1" applyFill="1" applyBorder="1" applyAlignment="1">
      <alignment horizontal="right" vertical="center" wrapText="1"/>
    </xf>
    <xf numFmtId="0" fontId="6" fillId="10" borderId="10" xfId="0" applyFont="1" applyFill="1" applyBorder="1" applyAlignment="1">
      <alignment horizontal="right" vertical="center" wrapText="1"/>
    </xf>
    <xf numFmtId="15" fontId="6" fillId="10" borderId="17" xfId="0" applyNumberFormat="1" applyFont="1" applyFill="1" applyBorder="1" applyAlignment="1">
      <alignment horizontal="right" vertical="center" wrapText="1"/>
    </xf>
    <xf numFmtId="15" fontId="6" fillId="10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15" fontId="6" fillId="34" borderId="17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172" fontId="3" fillId="2" borderId="10" xfId="46" applyNumberFormat="1" applyFont="1" applyFill="1" applyBorder="1" applyAlignment="1" applyProtection="1" quotePrefix="1">
      <alignment horizontal="right" vertical="center" wrapText="1"/>
      <protection/>
    </xf>
    <xf numFmtId="172" fontId="3" fillId="2" borderId="10" xfId="46" applyNumberFormat="1" applyFont="1" applyFill="1" applyBorder="1" applyAlignment="1" applyProtection="1">
      <alignment horizontal="right" vertical="center" wrapText="1"/>
      <protection/>
    </xf>
    <xf numFmtId="213" fontId="5" fillId="0" borderId="10" xfId="43" applyNumberFormat="1" applyFont="1" applyFill="1" applyBorder="1" applyAlignment="1" applyProtection="1">
      <alignment vertical="center"/>
      <protection locked="0"/>
    </xf>
    <xf numFmtId="178" fontId="2" fillId="0" borderId="10" xfId="43" applyNumberFormat="1" applyFont="1" applyFill="1" applyBorder="1" applyAlignment="1" applyProtection="1">
      <alignment horizontal="center" vertical="center"/>
      <protection hidden="1"/>
    </xf>
    <xf numFmtId="213" fontId="4" fillId="0" borderId="0" xfId="43" applyNumberFormat="1" applyFont="1" applyFill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213" fontId="1" fillId="0" borderId="0" xfId="43" applyNumberFormat="1" applyFont="1" applyFill="1" applyBorder="1" applyAlignment="1" applyProtection="1">
      <alignment vertical="center"/>
      <protection locked="0"/>
    </xf>
    <xf numFmtId="187" fontId="0" fillId="0" borderId="0" xfId="0" applyNumberFormat="1" applyFill="1" applyAlignment="1">
      <alignment/>
    </xf>
    <xf numFmtId="187" fontId="6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37" fontId="4" fillId="0" borderId="0" xfId="46" applyFont="1" applyFill="1" applyAlignment="1" applyProtection="1">
      <alignment vertical="center"/>
      <protection hidden="1"/>
    </xf>
    <xf numFmtId="180" fontId="11" fillId="0" borderId="14" xfId="49" applyNumberFormat="1" applyFont="1" applyFill="1" applyBorder="1" applyAlignment="1" quotePrefix="1">
      <alignment horizontal="righ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0</xdr:col>
      <xdr:colOff>1276350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00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704850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4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49.7109375" style="0" customWidth="1"/>
    <col min="2" max="3" width="13.140625" style="0" customWidth="1"/>
    <col min="4" max="4" width="14.57421875" style="0" customWidth="1"/>
  </cols>
  <sheetData>
    <row r="3" ht="25.5" customHeight="1"/>
    <row r="4" spans="1:3" ht="12.75">
      <c r="A4" s="82" t="s">
        <v>15</v>
      </c>
      <c r="B4" s="1"/>
      <c r="C4" s="1"/>
    </row>
    <row r="5" spans="1:3" ht="15" customHeight="1">
      <c r="A5" s="137" t="s">
        <v>0</v>
      </c>
      <c r="B5" s="138">
        <v>41547</v>
      </c>
      <c r="C5" s="138">
        <v>41182</v>
      </c>
    </row>
    <row r="6" spans="1:3" ht="12.75">
      <c r="A6" s="83" t="s">
        <v>1</v>
      </c>
      <c r="B6" s="90">
        <v>3374868</v>
      </c>
      <c r="C6" s="90">
        <v>3321981</v>
      </c>
    </row>
    <row r="7" spans="1:3" ht="12.75">
      <c r="A7" s="83" t="s">
        <v>2</v>
      </c>
      <c r="B7" s="91">
        <v>173710</v>
      </c>
      <c r="C7" s="91">
        <v>129042</v>
      </c>
    </row>
    <row r="8" spans="1:3" ht="12.75">
      <c r="A8" s="83" t="s">
        <v>3</v>
      </c>
      <c r="B8" s="91">
        <v>-1799678</v>
      </c>
      <c r="C8" s="91">
        <v>-2027277</v>
      </c>
    </row>
    <row r="9" spans="1:3" ht="12.75">
      <c r="A9" s="84" t="s">
        <v>4</v>
      </c>
      <c r="B9" s="91"/>
      <c r="C9" s="91"/>
    </row>
    <row r="10" spans="1:3" ht="12.75">
      <c r="A10" s="83" t="s">
        <v>5</v>
      </c>
      <c r="B10" s="91">
        <v>-765572</v>
      </c>
      <c r="C10" s="91">
        <v>-664149</v>
      </c>
    </row>
    <row r="11" spans="1:3" ht="12.75">
      <c r="A11" s="83" t="s">
        <v>6</v>
      </c>
      <c r="B11" s="91">
        <v>-358946</v>
      </c>
      <c r="C11" s="91">
        <v>-283377</v>
      </c>
    </row>
    <row r="12" spans="1:3" ht="12.75">
      <c r="A12" s="83" t="s">
        <v>7</v>
      </c>
      <c r="B12" s="91">
        <v>-302633</v>
      </c>
      <c r="C12" s="91">
        <v>-230977</v>
      </c>
    </row>
    <row r="13" spans="1:3" ht="12.75">
      <c r="A13" s="83" t="s">
        <v>8</v>
      </c>
      <c r="B13" s="91">
        <v>-38846</v>
      </c>
      <c r="C13" s="91">
        <v>-29038</v>
      </c>
    </row>
    <row r="14" spans="1:3" ht="12.75">
      <c r="A14" s="83" t="s">
        <v>9</v>
      </c>
      <c r="B14" s="91">
        <v>11625</v>
      </c>
      <c r="C14" s="91">
        <v>20685</v>
      </c>
    </row>
    <row r="15" spans="1:3" ht="12.75">
      <c r="A15" s="83"/>
      <c r="B15" s="92"/>
      <c r="C15" s="92"/>
    </row>
    <row r="16" spans="1:3" ht="12.75">
      <c r="A16" s="85" t="s">
        <v>10</v>
      </c>
      <c r="B16" s="93">
        <f>SUM(B6:B14)</f>
        <v>294528</v>
      </c>
      <c r="C16" s="93">
        <f>SUM(C6:C14)</f>
        <v>236890</v>
      </c>
    </row>
    <row r="17" spans="1:3" ht="12.75">
      <c r="A17" s="83"/>
      <c r="B17" s="92"/>
      <c r="C17" s="92"/>
    </row>
    <row r="18" spans="1:3" ht="12.75">
      <c r="A18" s="83" t="s">
        <v>11</v>
      </c>
      <c r="B18" s="94">
        <v>3147</v>
      </c>
      <c r="C18" s="94">
        <v>3378</v>
      </c>
    </row>
    <row r="19" spans="1:3" ht="12.75">
      <c r="A19" s="83" t="s">
        <v>12</v>
      </c>
      <c r="B19" s="94">
        <v>73050</v>
      </c>
      <c r="C19" s="94">
        <v>66895</v>
      </c>
    </row>
    <row r="20" spans="1:3" ht="12.75">
      <c r="A20" s="83" t="s">
        <v>13</v>
      </c>
      <c r="B20" s="94">
        <v>-188364</v>
      </c>
      <c r="C20" s="94">
        <v>-165796</v>
      </c>
    </row>
    <row r="21" spans="1:3" ht="12.75">
      <c r="A21" s="83"/>
      <c r="B21" s="94"/>
      <c r="C21" s="94"/>
    </row>
    <row r="22" spans="1:3" ht="12.75">
      <c r="A22" s="85" t="s">
        <v>63</v>
      </c>
      <c r="B22" s="93">
        <f>SUM(B18:B20)</f>
        <v>-112167</v>
      </c>
      <c r="C22" s="93">
        <f>SUM(C18:C20)</f>
        <v>-95523</v>
      </c>
    </row>
    <row r="23" spans="1:3" ht="12.75">
      <c r="A23" s="86"/>
      <c r="B23" s="95"/>
      <c r="C23" s="95"/>
    </row>
    <row r="24" spans="1:3" ht="12.75">
      <c r="A24" s="87" t="s">
        <v>64</v>
      </c>
      <c r="B24" s="96">
        <v>74806</v>
      </c>
      <c r="C24" s="96">
        <v>0</v>
      </c>
    </row>
    <row r="25" spans="1:3" ht="12.75">
      <c r="A25" s="83"/>
      <c r="B25" s="92"/>
      <c r="C25" s="92"/>
    </row>
    <row r="26" spans="1:3" ht="12.75">
      <c r="A26" s="85" t="s">
        <v>14</v>
      </c>
      <c r="B26" s="93">
        <f>B16+B22+B24</f>
        <v>257167</v>
      </c>
      <c r="C26" s="93">
        <f>C16+C22+C24</f>
        <v>141367</v>
      </c>
    </row>
    <row r="27" spans="1:3" ht="12.75">
      <c r="A27" s="86"/>
      <c r="B27" s="95"/>
      <c r="C27" s="95"/>
    </row>
    <row r="28" spans="1:3" ht="12.75">
      <c r="A28" s="87" t="s">
        <v>65</v>
      </c>
      <c r="B28" s="96">
        <v>-84347</v>
      </c>
      <c r="C28" s="96">
        <v>-64524</v>
      </c>
    </row>
    <row r="29" spans="1:3" ht="12.75">
      <c r="A29" s="86"/>
      <c r="B29" s="95"/>
      <c r="C29" s="95"/>
    </row>
    <row r="30" spans="1:3" ht="12.75">
      <c r="A30" s="85" t="s">
        <v>66</v>
      </c>
      <c r="B30" s="93">
        <f>SUM(B26+B28)</f>
        <v>172820</v>
      </c>
      <c r="C30" s="93">
        <f>SUM(C26+C28)</f>
        <v>76843</v>
      </c>
    </row>
    <row r="31" spans="1:3" ht="6.75" customHeight="1">
      <c r="A31" s="86"/>
      <c r="B31" s="97"/>
      <c r="C31" s="97"/>
    </row>
    <row r="32" spans="1:3" ht="12.75">
      <c r="A32" s="87" t="s">
        <v>81</v>
      </c>
      <c r="B32" s="92"/>
      <c r="C32" s="92"/>
    </row>
    <row r="33" spans="1:3" ht="12.75">
      <c r="A33" s="87" t="s">
        <v>82</v>
      </c>
      <c r="B33" s="91">
        <v>161650</v>
      </c>
      <c r="C33" s="91">
        <v>67341</v>
      </c>
    </row>
    <row r="34" spans="1:3" ht="12.75">
      <c r="A34" s="88" t="s">
        <v>83</v>
      </c>
      <c r="B34" s="98">
        <v>11170</v>
      </c>
      <c r="C34" s="98">
        <v>9502</v>
      </c>
    </row>
  </sheetData>
  <sheetProtection/>
  <printOptions/>
  <pageMargins left="0.75" right="0.75" top="0.31" bottom="1" header="0.2" footer="0.5"/>
  <pageSetup horizontalDpi="600" verticalDpi="600" orientation="landscape" paperSize="9" r:id="rId2"/>
  <ignoredErrors>
    <ignoredError sqref="B29 B27 B23 B25 B17 B21 B26 B16" formulaRange="1" unlockedFormula="1"/>
    <ignoredError sqref="B15 B31:B32 B22 B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9.57421875" style="145" bestFit="1" customWidth="1"/>
    <col min="2" max="2" width="46.7109375" style="0" customWidth="1"/>
    <col min="3" max="4" width="18.7109375" style="0" customWidth="1"/>
    <col min="5" max="5" width="18.421875" style="0" customWidth="1"/>
  </cols>
  <sheetData>
    <row r="5" spans="1:4" ht="18" customHeight="1">
      <c r="A5" s="144"/>
      <c r="B5" s="139" t="s">
        <v>68</v>
      </c>
      <c r="C5" s="180">
        <v>41547</v>
      </c>
      <c r="D5" s="181">
        <v>41274</v>
      </c>
    </row>
    <row r="6" spans="1:9" ht="12.75">
      <c r="A6" s="145" t="s">
        <v>42</v>
      </c>
      <c r="B6" s="7" t="s">
        <v>43</v>
      </c>
      <c r="C6" s="183">
        <v>484.9</v>
      </c>
      <c r="D6" s="183">
        <v>424.2</v>
      </c>
      <c r="I6" s="68"/>
    </row>
    <row r="7" spans="2:9" ht="12.75">
      <c r="B7" s="3"/>
      <c r="C7" s="140"/>
      <c r="D7" s="140"/>
      <c r="I7" s="68"/>
    </row>
    <row r="8" spans="1:9" s="6" customFormat="1" ht="12.75">
      <c r="A8" s="146" t="s">
        <v>50</v>
      </c>
      <c r="B8" s="8" t="s">
        <v>44</v>
      </c>
      <c r="C8" s="141">
        <v>62.5</v>
      </c>
      <c r="D8" s="141">
        <v>47.3</v>
      </c>
      <c r="I8" s="68"/>
    </row>
    <row r="9" spans="2:9" ht="12.75">
      <c r="B9" s="3"/>
      <c r="C9" s="140"/>
      <c r="D9" s="140"/>
      <c r="I9" s="68"/>
    </row>
    <row r="10" spans="2:9" ht="12.75">
      <c r="B10" s="3" t="s">
        <v>45</v>
      </c>
      <c r="C10" s="184">
        <v>-378.7</v>
      </c>
      <c r="D10" s="184">
        <v>-74.7</v>
      </c>
      <c r="I10" s="68"/>
    </row>
    <row r="11" spans="2:9" ht="12.75">
      <c r="B11" s="3" t="s">
        <v>46</v>
      </c>
      <c r="C11" s="184">
        <v>-291.5</v>
      </c>
      <c r="D11" s="184">
        <v>-225.7</v>
      </c>
      <c r="I11" s="68"/>
    </row>
    <row r="12" spans="2:9" ht="12.75">
      <c r="B12" s="3" t="s">
        <v>47</v>
      </c>
      <c r="C12" s="184">
        <v>-81.4</v>
      </c>
      <c r="D12" s="184">
        <v>-17.1</v>
      </c>
      <c r="I12" s="68"/>
    </row>
    <row r="13" spans="2:9" ht="12.75">
      <c r="B13" s="3" t="s">
        <v>48</v>
      </c>
      <c r="C13" s="184">
        <v>-2.6</v>
      </c>
      <c r="D13" s="184">
        <v>-3.8</v>
      </c>
      <c r="I13" s="68"/>
    </row>
    <row r="14" spans="2:9" ht="12.75">
      <c r="B14" s="3"/>
      <c r="C14" s="185"/>
      <c r="D14" s="185"/>
      <c r="I14" s="68"/>
    </row>
    <row r="15" spans="1:9" ht="12.75">
      <c r="A15" s="145" t="s">
        <v>51</v>
      </c>
      <c r="B15" s="7" t="s">
        <v>49</v>
      </c>
      <c r="C15" s="182">
        <f>SUM(C10:C13)</f>
        <v>-754.2</v>
      </c>
      <c r="D15" s="182">
        <f>SUM(D10:D13)</f>
        <v>-321.3</v>
      </c>
      <c r="I15" s="68"/>
    </row>
    <row r="16" spans="2:9" ht="12.75">
      <c r="B16" s="3"/>
      <c r="C16" s="185"/>
      <c r="D16" s="185"/>
      <c r="I16" s="68"/>
    </row>
    <row r="17" spans="1:9" ht="12.75">
      <c r="A17" s="145" t="s">
        <v>84</v>
      </c>
      <c r="B17" s="7" t="s">
        <v>52</v>
      </c>
      <c r="C17" s="143">
        <f>+C15+C8+C6</f>
        <v>-206.80000000000007</v>
      </c>
      <c r="D17" s="143">
        <f>+D15+D8+D6</f>
        <v>150.2</v>
      </c>
      <c r="I17" s="68"/>
    </row>
    <row r="18" spans="2:9" ht="12.75">
      <c r="B18" s="2"/>
      <c r="C18" s="185"/>
      <c r="D18" s="185"/>
      <c r="I18" s="68"/>
    </row>
    <row r="19" spans="1:9" ht="12.75">
      <c r="A19" s="145" t="s">
        <v>53</v>
      </c>
      <c r="B19" s="7" t="s">
        <v>54</v>
      </c>
      <c r="C19" s="141">
        <v>46.4</v>
      </c>
      <c r="D19" s="141">
        <v>17.6</v>
      </c>
      <c r="I19" s="68"/>
    </row>
    <row r="20" spans="2:9" ht="12.75">
      <c r="B20" s="3"/>
      <c r="C20" s="185"/>
      <c r="D20" s="185"/>
      <c r="I20" s="68"/>
    </row>
    <row r="21" spans="2:9" ht="12.75">
      <c r="B21" s="190" t="s">
        <v>87</v>
      </c>
      <c r="C21" s="186">
        <v>-2593.3</v>
      </c>
      <c r="D21" s="186">
        <v>-2371</v>
      </c>
      <c r="I21" s="68"/>
    </row>
    <row r="22" spans="2:9" ht="12.75">
      <c r="B22" s="3" t="s">
        <v>56</v>
      </c>
      <c r="C22" s="186">
        <v>-9.9</v>
      </c>
      <c r="D22" s="186">
        <v>0</v>
      </c>
      <c r="I22" s="68"/>
    </row>
    <row r="23" spans="2:9" ht="12.75">
      <c r="B23" s="9" t="s">
        <v>57</v>
      </c>
      <c r="C23" s="186">
        <v>-12.8</v>
      </c>
      <c r="D23" s="186">
        <v>-13.4</v>
      </c>
      <c r="I23" s="68"/>
    </row>
    <row r="24" spans="3:9" ht="12.75">
      <c r="C24" s="185"/>
      <c r="D24" s="185"/>
      <c r="I24" s="68"/>
    </row>
    <row r="25" spans="1:9" ht="12.75">
      <c r="A25" s="145" t="s">
        <v>55</v>
      </c>
      <c r="B25" s="7" t="s">
        <v>58</v>
      </c>
      <c r="C25" s="182">
        <f>SUM(C21:C24)</f>
        <v>-2616.0000000000005</v>
      </c>
      <c r="D25" s="182">
        <f>SUM(D21:D23)</f>
        <v>-2384.4</v>
      </c>
      <c r="I25" s="68"/>
    </row>
    <row r="26" spans="2:9" ht="12.75">
      <c r="B26" s="9"/>
      <c r="C26" s="142"/>
      <c r="D26" s="142"/>
      <c r="I26" s="68"/>
    </row>
    <row r="27" spans="1:9" ht="12.75">
      <c r="A27" s="145" t="s">
        <v>85</v>
      </c>
      <c r="B27" s="7" t="s">
        <v>59</v>
      </c>
      <c r="C27" s="182">
        <f>C19+C25</f>
        <v>-2569.6000000000004</v>
      </c>
      <c r="D27" s="182">
        <f>D19+D25</f>
        <v>-2366.8</v>
      </c>
      <c r="I27" s="68"/>
    </row>
    <row r="28" spans="2:9" ht="12.75">
      <c r="B28" s="9"/>
      <c r="C28" s="142"/>
      <c r="D28" s="142"/>
      <c r="I28" s="68"/>
    </row>
    <row r="29" spans="1:9" ht="12.75">
      <c r="A29" s="145" t="s">
        <v>86</v>
      </c>
      <c r="B29" s="7" t="s">
        <v>60</v>
      </c>
      <c r="C29" s="182">
        <f>+C27+C17</f>
        <v>-2776.4000000000005</v>
      </c>
      <c r="D29" s="182">
        <f>D17+D27</f>
        <v>-2216.6000000000004</v>
      </c>
      <c r="I29" s="68"/>
    </row>
    <row r="30" spans="2:5" ht="12.75">
      <c r="B30" s="9"/>
      <c r="C30" s="9"/>
      <c r="D30" s="10"/>
      <c r="E30" s="10"/>
    </row>
    <row r="31" spans="2:5" ht="12.75">
      <c r="B31" s="9"/>
      <c r="C31" s="9"/>
      <c r="D31" s="10"/>
      <c r="E31" s="10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5:C27 C15:C18 C20 C24 D15:D18 C29 D20 D24:D2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2:M2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3.7109375" style="0" customWidth="1"/>
    <col min="2" max="2" width="11.57421875" style="0" bestFit="1" customWidth="1"/>
    <col min="3" max="3" width="10.00390625" style="0" bestFit="1" customWidth="1"/>
    <col min="4" max="4" width="10.7109375" style="0" customWidth="1"/>
    <col min="5" max="5" width="9.57421875" style="0" bestFit="1" customWidth="1"/>
    <col min="6" max="6" width="12.57421875" style="0" customWidth="1"/>
    <col min="7" max="7" width="12.8515625" style="0" customWidth="1"/>
    <col min="8" max="9" width="13.421875" style="0" customWidth="1"/>
    <col min="10" max="10" width="10.140625" style="0" customWidth="1"/>
    <col min="11" max="11" width="10.57421875" style="0" customWidth="1"/>
  </cols>
  <sheetData>
    <row r="2" spans="1:11" ht="12.75">
      <c r="A2" s="147" t="s">
        <v>69</v>
      </c>
      <c r="B2" s="148">
        <v>41547</v>
      </c>
      <c r="C2" s="162" t="str">
        <f>E2</f>
        <v>Inc%</v>
      </c>
      <c r="D2" s="148">
        <v>41182</v>
      </c>
      <c r="E2" s="162" t="s">
        <v>20</v>
      </c>
      <c r="F2" s="168" t="s">
        <v>17</v>
      </c>
      <c r="G2" s="169" t="s">
        <v>18</v>
      </c>
      <c r="H2" s="100"/>
      <c r="I2" s="100"/>
      <c r="J2" s="101"/>
      <c r="K2" s="102"/>
    </row>
    <row r="3" spans="1:11" s="17" customFormat="1" ht="12.75">
      <c r="A3" s="23" t="s">
        <v>21</v>
      </c>
      <c r="B3" s="33">
        <v>1194.4</v>
      </c>
      <c r="C3" s="118">
        <f>+B3/B$3</f>
        <v>1</v>
      </c>
      <c r="D3" s="33">
        <v>1254.2</v>
      </c>
      <c r="E3" s="118">
        <f>+D3/D$3</f>
        <v>1</v>
      </c>
      <c r="F3" s="71">
        <f>B3-D3</f>
        <v>-59.799999999999955</v>
      </c>
      <c r="G3" s="20">
        <f>B3/D3-1</f>
        <v>-0.047679795885823606</v>
      </c>
      <c r="H3" s="74"/>
      <c r="I3" s="76"/>
      <c r="J3" s="103"/>
      <c r="K3" s="104"/>
    </row>
    <row r="4" spans="1:11" ht="12.75">
      <c r="A4" s="24" t="s">
        <v>22</v>
      </c>
      <c r="B4" s="34">
        <v>-941.2</v>
      </c>
      <c r="C4" s="119">
        <f>+B4/B$3</f>
        <v>-0.7880107166778298</v>
      </c>
      <c r="D4" s="34">
        <v>-1045.2</v>
      </c>
      <c r="E4" s="119">
        <f>+D4/D$3</f>
        <v>-0.8333599107000479</v>
      </c>
      <c r="F4" s="81">
        <f>B4-D4</f>
        <v>104</v>
      </c>
      <c r="G4" s="31">
        <f>B4/D4-1</f>
        <v>-0.09950248756218905</v>
      </c>
      <c r="H4" s="75"/>
      <c r="I4" s="77"/>
      <c r="J4" s="105"/>
      <c r="K4" s="106"/>
    </row>
    <row r="5" spans="1:12" ht="12.75">
      <c r="A5" s="24" t="s">
        <v>6</v>
      </c>
      <c r="B5" s="34">
        <v>-69.8</v>
      </c>
      <c r="C5" s="119">
        <f>+B5/B$3</f>
        <v>-0.05843938379102478</v>
      </c>
      <c r="D5" s="34">
        <v>-55.2</v>
      </c>
      <c r="E5" s="119">
        <f>+D5/D$3</f>
        <v>-0.044012119279221815</v>
      </c>
      <c r="F5" s="81">
        <f>B5-D5</f>
        <v>-14.599999999999994</v>
      </c>
      <c r="G5" s="31">
        <f>B5/D5-1</f>
        <v>0.26449275362318825</v>
      </c>
      <c r="H5" s="75"/>
      <c r="I5" s="77"/>
      <c r="J5" s="107"/>
      <c r="K5" s="106"/>
      <c r="L5" s="65"/>
    </row>
    <row r="6" spans="1:12" ht="12.75">
      <c r="A6" s="24" t="s">
        <v>9</v>
      </c>
      <c r="B6" s="34">
        <v>3</v>
      </c>
      <c r="C6" s="119">
        <f>+B6/B$3</f>
        <v>0.0025117213663764233</v>
      </c>
      <c r="D6" s="34">
        <v>5.4</v>
      </c>
      <c r="E6" s="119">
        <f>+D6/D$3</f>
        <v>0.00430553340774996</v>
      </c>
      <c r="F6" s="72">
        <f>B6-D6</f>
        <v>-2.4000000000000004</v>
      </c>
      <c r="G6" s="31">
        <f>B6/D6-1</f>
        <v>-0.44444444444444453</v>
      </c>
      <c r="H6" s="75"/>
      <c r="I6" s="77"/>
      <c r="J6" s="80"/>
      <c r="K6" s="106"/>
      <c r="L6" s="67"/>
    </row>
    <row r="7" spans="1:12" s="17" customFormat="1" ht="12.75">
      <c r="A7" s="25" t="s">
        <v>23</v>
      </c>
      <c r="B7" s="35">
        <f>SUM(B3:B6)</f>
        <v>186.40000000000003</v>
      </c>
      <c r="C7" s="120">
        <f>+B7/B$3</f>
        <v>0.1560616208975218</v>
      </c>
      <c r="D7" s="35">
        <f>SUM(D3:D6)</f>
        <v>159.20000000000002</v>
      </c>
      <c r="E7" s="120">
        <f>+D7/D$3</f>
        <v>0.1269335034284803</v>
      </c>
      <c r="F7" s="15">
        <f>B7-D7</f>
        <v>27.200000000000017</v>
      </c>
      <c r="G7" s="16">
        <f>B7/D7-1</f>
        <v>0.170854271356784</v>
      </c>
      <c r="H7" s="99"/>
      <c r="I7" s="99"/>
      <c r="J7" s="108"/>
      <c r="K7" s="109"/>
      <c r="L7" s="67"/>
    </row>
    <row r="8" spans="1:13" ht="12.75">
      <c r="A8" s="26"/>
      <c r="L8" s="67"/>
      <c r="M8" s="65"/>
    </row>
    <row r="9" spans="1:9" ht="12.75">
      <c r="A9" s="147" t="s">
        <v>75</v>
      </c>
      <c r="B9" s="148">
        <f>B2</f>
        <v>41547</v>
      </c>
      <c r="C9" s="148">
        <f>D2</f>
        <v>41182</v>
      </c>
      <c r="D9" s="168" t="str">
        <f>F2</f>
        <v>Var. Ass.</v>
      </c>
      <c r="E9" s="169" t="str">
        <f>G2</f>
        <v>Var. %</v>
      </c>
      <c r="F9" s="115"/>
      <c r="G9" s="100"/>
      <c r="H9" s="101"/>
      <c r="I9" s="102"/>
    </row>
    <row r="10" spans="1:10" ht="12.75">
      <c r="A10" s="24" t="s">
        <v>76</v>
      </c>
      <c r="B10" s="38">
        <v>1951.5</v>
      </c>
      <c r="C10" s="38">
        <v>1569.6139876458542</v>
      </c>
      <c r="D10" s="72">
        <f>B10-C10</f>
        <v>381.8860123541458</v>
      </c>
      <c r="E10" s="21">
        <f>B10/C10-1</f>
        <v>0.24329931776850944</v>
      </c>
      <c r="F10" s="116"/>
      <c r="G10" s="75"/>
      <c r="H10" s="80"/>
      <c r="I10" s="112"/>
      <c r="J10" s="68"/>
    </row>
    <row r="11" spans="1:10" ht="12.75">
      <c r="A11" s="24" t="s">
        <v>77</v>
      </c>
      <c r="B11" s="38">
        <v>2256.7</v>
      </c>
      <c r="C11" s="38">
        <v>2551.770043</v>
      </c>
      <c r="D11" s="72">
        <f>B11-C11</f>
        <v>-295.07004300000017</v>
      </c>
      <c r="E11" s="21">
        <f>B11/C11-1</f>
        <v>-0.11563347716595174</v>
      </c>
      <c r="F11" s="116"/>
      <c r="G11" s="75"/>
      <c r="H11" s="107"/>
      <c r="I11" s="112"/>
      <c r="J11" s="68"/>
    </row>
    <row r="12" spans="1:10" ht="12.75">
      <c r="A12" s="167" t="s">
        <v>19</v>
      </c>
      <c r="B12" s="69">
        <v>695.6</v>
      </c>
      <c r="C12" s="69">
        <v>1141.792</v>
      </c>
      <c r="D12" s="72">
        <f>B12-C12</f>
        <v>-446.1919999999999</v>
      </c>
      <c r="E12" s="110">
        <f>B12/C12-1</f>
        <v>-0.39078220901880545</v>
      </c>
      <c r="F12" s="117"/>
      <c r="G12" s="89"/>
      <c r="H12" s="113"/>
      <c r="I12" s="114"/>
      <c r="J12" s="68"/>
    </row>
    <row r="13" spans="1:10" ht="12.75">
      <c r="A13" s="27" t="s">
        <v>74</v>
      </c>
      <c r="B13" s="73">
        <v>360</v>
      </c>
      <c r="C13" s="73">
        <v>357.31301162424126</v>
      </c>
      <c r="D13" s="72">
        <f>B13-C13</f>
        <v>2.6869883757587445</v>
      </c>
      <c r="E13" s="111">
        <f>B13/C13-1</f>
        <v>0.007519984686660264</v>
      </c>
      <c r="F13" s="116"/>
      <c r="G13" s="75"/>
      <c r="H13" s="107"/>
      <c r="I13" s="112"/>
      <c r="J13" s="68"/>
    </row>
    <row r="14" spans="1:10" ht="12.75">
      <c r="A14" s="26"/>
      <c r="J14" s="68"/>
    </row>
    <row r="15" spans="1:5" ht="12.75">
      <c r="A15" s="149" t="s">
        <v>61</v>
      </c>
      <c r="B15" s="148">
        <f>B9</f>
        <v>41547</v>
      </c>
      <c r="C15" s="148">
        <f>C9</f>
        <v>41182</v>
      </c>
      <c r="D15" s="168" t="str">
        <f>D9</f>
        <v>Var. Ass.</v>
      </c>
      <c r="E15" s="169" t="str">
        <f>E9</f>
        <v>Var. %</v>
      </c>
    </row>
    <row r="16" spans="1:5" ht="12.75">
      <c r="A16" s="23" t="s">
        <v>24</v>
      </c>
      <c r="B16" s="53">
        <f>B7</f>
        <v>186.40000000000003</v>
      </c>
      <c r="C16" s="53">
        <f>D7</f>
        <v>159.20000000000002</v>
      </c>
      <c r="D16" s="19">
        <f>B16-C16</f>
        <v>27.200000000000017</v>
      </c>
      <c r="E16" s="20">
        <f>B16/C16-1</f>
        <v>0.170854271356784</v>
      </c>
    </row>
    <row r="17" spans="1:5" ht="12.75">
      <c r="A17" s="24" t="s">
        <v>25</v>
      </c>
      <c r="B17" s="79">
        <v>597.2</v>
      </c>
      <c r="C17" s="79">
        <v>467.9</v>
      </c>
      <c r="D17" s="13">
        <f>B17-C17</f>
        <v>129.30000000000007</v>
      </c>
      <c r="E17" s="11">
        <f>B17/C17-1</f>
        <v>0.27634109852532607</v>
      </c>
    </row>
    <row r="18" spans="1:5" s="40" customFormat="1" ht="12.75">
      <c r="A18" s="36" t="s">
        <v>26</v>
      </c>
      <c r="B18" s="39">
        <f>+B16/B17</f>
        <v>0.3121232417950436</v>
      </c>
      <c r="C18" s="39">
        <f>C16/C17</f>
        <v>0.3402436418038043</v>
      </c>
      <c r="D18" s="191"/>
      <c r="E18" s="37"/>
    </row>
    <row r="19" ht="12.75">
      <c r="A19" s="26"/>
    </row>
    <row r="20" ht="12.75">
      <c r="A20" s="26"/>
    </row>
    <row r="21" ht="12.75">
      <c r="A21" s="26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1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3.28125" style="0" customWidth="1"/>
    <col min="2" max="4" width="10.140625" style="0" bestFit="1" customWidth="1"/>
    <col min="5" max="5" width="11.57421875" style="0" bestFit="1" customWidth="1"/>
    <col min="6" max="6" width="12.7109375" style="0" bestFit="1" customWidth="1"/>
    <col min="7" max="7" width="12.28125" style="0" customWidth="1"/>
    <col min="8" max="8" width="12.7109375" style="0" bestFit="1" customWidth="1"/>
    <col min="9" max="9" width="14.140625" style="0" customWidth="1"/>
  </cols>
  <sheetData>
    <row r="1" ht="12.75">
      <c r="A1" s="26"/>
    </row>
    <row r="2" spans="1:11" ht="12.75">
      <c r="A2" s="150" t="s">
        <v>69</v>
      </c>
      <c r="B2" s="151">
        <f>+GAS!B2</f>
        <v>41547</v>
      </c>
      <c r="C2" s="163" t="s">
        <v>20</v>
      </c>
      <c r="D2" s="151">
        <f>GAS!D2</f>
        <v>41182</v>
      </c>
      <c r="E2" s="163" t="str">
        <f>GAS!E2</f>
        <v>Inc%</v>
      </c>
      <c r="F2" s="170" t="s">
        <v>17</v>
      </c>
      <c r="G2" s="171" t="s">
        <v>18</v>
      </c>
      <c r="H2" s="100"/>
      <c r="I2" s="100"/>
      <c r="J2" s="101"/>
      <c r="K2" s="102"/>
    </row>
    <row r="3" spans="1:12" ht="12.75">
      <c r="A3" s="23" t="s">
        <v>21</v>
      </c>
      <c r="B3" s="41">
        <v>1151.6</v>
      </c>
      <c r="C3" s="124">
        <f>+B3/B$3</f>
        <v>1</v>
      </c>
      <c r="D3" s="41">
        <v>1282.3</v>
      </c>
      <c r="E3" s="124">
        <f>+D3/D$3</f>
        <v>1</v>
      </c>
      <c r="F3" s="71">
        <v>-130.74005275</v>
      </c>
      <c r="G3" s="20">
        <f>B3/D3-1</f>
        <v>-0.10192622631209547</v>
      </c>
      <c r="H3" s="76"/>
      <c r="I3" s="76"/>
      <c r="J3" s="103"/>
      <c r="K3" s="104"/>
      <c r="L3" s="52"/>
    </row>
    <row r="4" spans="1:12" ht="12.75">
      <c r="A4" s="24" t="s">
        <v>22</v>
      </c>
      <c r="B4" s="42">
        <v>-1069.6</v>
      </c>
      <c r="C4" s="125">
        <f>+B4/B$3</f>
        <v>-0.928794720389024</v>
      </c>
      <c r="D4" s="42">
        <v>-1223.5941330800003</v>
      </c>
      <c r="E4" s="125">
        <f>+D4/D$3</f>
        <v>-0.9542183054511428</v>
      </c>
      <c r="F4" s="81">
        <f>B4-D4</f>
        <v>153.99413308000044</v>
      </c>
      <c r="G4" s="31">
        <f>B4/D4-1</f>
        <v>-0.12585393221228536</v>
      </c>
      <c r="H4" s="77"/>
      <c r="I4" s="77"/>
      <c r="J4" s="122"/>
      <c r="K4" s="106"/>
      <c r="L4" s="52"/>
    </row>
    <row r="5" spans="1:12" ht="12.75">
      <c r="A5" s="24" t="s">
        <v>6</v>
      </c>
      <c r="B5" s="42">
        <v>-23.7</v>
      </c>
      <c r="C5" s="125">
        <f>+B5/B$3</f>
        <v>-0.02058006252170893</v>
      </c>
      <c r="D5" s="42">
        <v>-18.5</v>
      </c>
      <c r="E5" s="125">
        <f>+D5/D$3</f>
        <v>-0.014427201122982142</v>
      </c>
      <c r="F5" s="81">
        <v>-5.21051535</v>
      </c>
      <c r="G5" s="31">
        <f>B5/D5-1</f>
        <v>0.2810810810810811</v>
      </c>
      <c r="H5" s="77"/>
      <c r="I5" s="77"/>
      <c r="J5" s="107"/>
      <c r="K5" s="106"/>
      <c r="L5" s="52"/>
    </row>
    <row r="6" spans="1:12" ht="12.75">
      <c r="A6" s="24" t="s">
        <v>9</v>
      </c>
      <c r="B6" s="42">
        <v>4.6</v>
      </c>
      <c r="C6" s="119">
        <f>+B6/B$3</f>
        <v>0.003994442514762071</v>
      </c>
      <c r="D6" s="42">
        <v>5.83894494</v>
      </c>
      <c r="E6" s="119">
        <f>+D6/D$3</f>
        <v>0.004553493675426967</v>
      </c>
      <c r="F6" s="72">
        <f>B6-D6</f>
        <v>-1.2389449400000005</v>
      </c>
      <c r="G6" s="31">
        <f>B6/D6-1</f>
        <v>-0.21218643997009512</v>
      </c>
      <c r="H6" s="77"/>
      <c r="I6" s="77"/>
      <c r="J6" s="80"/>
      <c r="K6" s="106"/>
      <c r="L6" s="52"/>
    </row>
    <row r="7" spans="1:12" ht="12.75">
      <c r="A7" s="25" t="s">
        <v>23</v>
      </c>
      <c r="B7" s="43">
        <v>62.8</v>
      </c>
      <c r="C7" s="120">
        <f>B7/B$3</f>
        <v>0.05453282389718653</v>
      </c>
      <c r="D7" s="43">
        <v>46</v>
      </c>
      <c r="E7" s="120">
        <f>D7/D$3</f>
        <v>0.03587304063011776</v>
      </c>
      <c r="F7" s="15">
        <f>B7-D7</f>
        <v>16.799999999999997</v>
      </c>
      <c r="G7" s="16">
        <f>B7/D7-1</f>
        <v>0.3652173913043477</v>
      </c>
      <c r="H7" s="121"/>
      <c r="I7" s="121"/>
      <c r="J7" s="108"/>
      <c r="K7" s="104"/>
      <c r="L7" s="52"/>
    </row>
    <row r="8" spans="1:7" ht="12.75">
      <c r="A8" s="26"/>
      <c r="G8" s="18"/>
    </row>
    <row r="9" spans="1:9" ht="12.75">
      <c r="A9" s="150" t="s">
        <v>80</v>
      </c>
      <c r="B9" s="151">
        <f>B2</f>
        <v>41547</v>
      </c>
      <c r="C9" s="151">
        <f>D2</f>
        <v>41182</v>
      </c>
      <c r="D9" s="170" t="str">
        <f>F2</f>
        <v>Var. Ass.</v>
      </c>
      <c r="E9" s="171" t="str">
        <f>G2</f>
        <v>Var. %</v>
      </c>
      <c r="F9" s="100"/>
      <c r="G9" s="100"/>
      <c r="H9" s="101"/>
      <c r="I9" s="102"/>
    </row>
    <row r="10" spans="1:9" ht="12.75">
      <c r="A10" s="24" t="s">
        <v>71</v>
      </c>
      <c r="B10" s="38">
        <v>7136.5</v>
      </c>
      <c r="C10" s="38">
        <v>7301.145834</v>
      </c>
      <c r="D10" s="56">
        <f>B10-C10</f>
        <v>-164.64583399999992</v>
      </c>
      <c r="E10" s="11">
        <f>B10/C10-1</f>
        <v>-0.022550684199906912</v>
      </c>
      <c r="F10" s="78"/>
      <c r="G10" s="78"/>
      <c r="H10" s="123"/>
      <c r="I10" s="112"/>
    </row>
    <row r="11" spans="1:9" ht="12.75">
      <c r="A11" s="27" t="s">
        <v>70</v>
      </c>
      <c r="B11" s="44">
        <v>2207.1</v>
      </c>
      <c r="C11" s="44">
        <v>1672.5234418432797</v>
      </c>
      <c r="D11" s="57">
        <f>B11-C11</f>
        <v>534.5765581567202</v>
      </c>
      <c r="E11" s="12">
        <f>B11/C11-1</f>
        <v>0.31962275970707243</v>
      </c>
      <c r="F11" s="78"/>
      <c r="G11" s="78"/>
      <c r="H11" s="123"/>
      <c r="I11" s="112"/>
    </row>
    <row r="12" ht="12.75">
      <c r="A12" s="26"/>
    </row>
    <row r="13" spans="1:10" ht="12.75">
      <c r="A13" s="152" t="s">
        <v>61</v>
      </c>
      <c r="B13" s="151">
        <f>B9</f>
        <v>41547</v>
      </c>
      <c r="C13" s="151">
        <f>C9</f>
        <v>41182</v>
      </c>
      <c r="D13" s="170" t="str">
        <f>D9</f>
        <v>Var. Ass.</v>
      </c>
      <c r="E13" s="171" t="str">
        <f>E9</f>
        <v>Var. %</v>
      </c>
      <c r="J13" s="38"/>
    </row>
    <row r="14" spans="1:10" ht="12.75">
      <c r="A14" s="55" t="s">
        <v>24</v>
      </c>
      <c r="B14" s="65">
        <f>B7</f>
        <v>62.8</v>
      </c>
      <c r="C14" s="29">
        <f>D7</f>
        <v>46</v>
      </c>
      <c r="D14" s="19">
        <f>B14-C14</f>
        <v>16.799999999999997</v>
      </c>
      <c r="E14" s="20">
        <f>B14/C14-1</f>
        <v>0.3652173913043477</v>
      </c>
      <c r="J14" s="38"/>
    </row>
    <row r="15" spans="1:5" ht="12.75">
      <c r="A15" s="4" t="s">
        <v>25</v>
      </c>
      <c r="B15" s="79">
        <f>GAS!B17</f>
        <v>597.2</v>
      </c>
      <c r="C15" s="46">
        <f>GAS!C17</f>
        <v>467.9</v>
      </c>
      <c r="D15" s="32">
        <f>B15-C15</f>
        <v>129.30000000000007</v>
      </c>
      <c r="E15" s="31">
        <f>B15/C15-1</f>
        <v>0.27634109852532607</v>
      </c>
    </row>
    <row r="16" spans="1:5" s="40" customFormat="1" ht="12.75">
      <c r="A16" s="45" t="s">
        <v>26</v>
      </c>
      <c r="B16" s="39">
        <f>+B14/B15</f>
        <v>0.10515740120562625</v>
      </c>
      <c r="C16" s="39">
        <f>+C14/C15</f>
        <v>0.09831160504381278</v>
      </c>
      <c r="D16" s="191"/>
      <c r="E16" s="37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2:I1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1.421875" style="0" customWidth="1"/>
    <col min="2" max="2" width="11.57421875" style="0" bestFit="1" customWidth="1"/>
    <col min="3" max="3" width="10.140625" style="0" bestFit="1" customWidth="1"/>
    <col min="4" max="4" width="10.00390625" style="0" bestFit="1" customWidth="1"/>
    <col min="5" max="5" width="10.57421875" style="0" customWidth="1"/>
    <col min="6" max="6" width="12.140625" style="0" customWidth="1"/>
    <col min="7" max="7" width="12.7109375" style="0" bestFit="1" customWidth="1"/>
  </cols>
  <sheetData>
    <row r="2" spans="1:7" ht="12.75">
      <c r="A2" s="153" t="s">
        <v>69</v>
      </c>
      <c r="B2" s="154">
        <f>+'Energia Elettrica'!B2</f>
        <v>41547</v>
      </c>
      <c r="C2" s="164" t="s">
        <v>20</v>
      </c>
      <c r="D2" s="154">
        <f>+'Energia Elettrica'!D2</f>
        <v>41182</v>
      </c>
      <c r="E2" s="164" t="s">
        <v>20</v>
      </c>
      <c r="F2" s="172" t="str">
        <f>'Energia Elettrica'!F2</f>
        <v>Var. Ass.</v>
      </c>
      <c r="G2" s="173" t="str">
        <f>'Energia Elettrica'!G2</f>
        <v>Var. %</v>
      </c>
    </row>
    <row r="3" spans="1:7" ht="12.75">
      <c r="A3" s="23" t="s">
        <v>21</v>
      </c>
      <c r="B3" s="47">
        <v>543.8</v>
      </c>
      <c r="C3" s="124">
        <f>+B3/B$3</f>
        <v>1</v>
      </c>
      <c r="D3" s="47">
        <v>457.3</v>
      </c>
      <c r="E3" s="124">
        <f>+D3/D$3</f>
        <v>1</v>
      </c>
      <c r="F3" s="71">
        <f>B3-D3</f>
        <v>86.49999999999994</v>
      </c>
      <c r="G3" s="20">
        <f>B3/D3-1</f>
        <v>0.18915372840586042</v>
      </c>
    </row>
    <row r="4" spans="1:7" ht="12.75">
      <c r="A4" s="24" t="s">
        <v>22</v>
      </c>
      <c r="B4" s="48">
        <v>-281.9</v>
      </c>
      <c r="C4" s="119">
        <f>+B4/B$3</f>
        <v>-0.5183891136447223</v>
      </c>
      <c r="D4" s="48">
        <v>-259.9</v>
      </c>
      <c r="E4" s="119">
        <f>+D4/D$3</f>
        <v>-0.5683358845396894</v>
      </c>
      <c r="F4" s="81">
        <f>B4-D4</f>
        <v>-22</v>
      </c>
      <c r="G4" s="31">
        <f>B4/D4-1</f>
        <v>0.08464794151596777</v>
      </c>
    </row>
    <row r="5" spans="1:9" ht="12.75">
      <c r="A5" s="24" t="s">
        <v>6</v>
      </c>
      <c r="B5" s="48">
        <v>-92.6</v>
      </c>
      <c r="C5" s="119">
        <f>+B5/B$3</f>
        <v>-0.17028319235012873</v>
      </c>
      <c r="D5" s="48">
        <v>-81.3</v>
      </c>
      <c r="E5" s="119">
        <f>+D5/D$3</f>
        <v>-0.17778263721845614</v>
      </c>
      <c r="F5" s="81">
        <f>B5-D5</f>
        <v>-11.299999999999997</v>
      </c>
      <c r="G5" s="31">
        <f>B5/D5-1</f>
        <v>0.13899138991389903</v>
      </c>
      <c r="I5" s="48"/>
    </row>
    <row r="6" spans="1:9" ht="12.75">
      <c r="A6" s="24" t="s">
        <v>9</v>
      </c>
      <c r="B6" s="48">
        <v>1.2</v>
      </c>
      <c r="C6" s="119">
        <f>+B6/B$3</f>
        <v>0.002206693637366679</v>
      </c>
      <c r="D6" s="48">
        <v>2.66581925</v>
      </c>
      <c r="E6" s="119">
        <f>+D6/D$3</f>
        <v>0.005829475727093812</v>
      </c>
      <c r="F6" s="72">
        <f>B6-D6</f>
        <v>-1.4658192500000002</v>
      </c>
      <c r="G6" s="31">
        <v>-0.5632979839</v>
      </c>
      <c r="I6" s="48"/>
    </row>
    <row r="7" spans="1:9" ht="12.75">
      <c r="A7" s="25" t="s">
        <v>23</v>
      </c>
      <c r="B7" s="49">
        <v>170.6</v>
      </c>
      <c r="C7" s="120">
        <f>+B7/B$3</f>
        <v>0.31371827877896286</v>
      </c>
      <c r="D7" s="49">
        <v>118.67581925</v>
      </c>
      <c r="E7" s="120">
        <f>+D7/D$3</f>
        <v>0.2595141466214739</v>
      </c>
      <c r="F7" s="15">
        <f>B7-D7</f>
        <v>51.92418074999999</v>
      </c>
      <c r="G7" s="16">
        <v>0.437429574922231</v>
      </c>
      <c r="I7" s="48"/>
    </row>
    <row r="8" spans="1:9" ht="12.75">
      <c r="A8" s="28"/>
      <c r="B8" s="5"/>
      <c r="C8" s="5"/>
      <c r="D8" s="5"/>
      <c r="E8" s="5"/>
      <c r="F8" s="5"/>
      <c r="G8" s="5"/>
      <c r="I8" s="48"/>
    </row>
    <row r="9" spans="1:7" ht="12.75">
      <c r="A9" s="153" t="s">
        <v>78</v>
      </c>
      <c r="B9" s="154">
        <f>B2</f>
        <v>41547</v>
      </c>
      <c r="C9" s="154">
        <f>D2</f>
        <v>41182</v>
      </c>
      <c r="D9" s="172" t="str">
        <f>F2</f>
        <v>Var. Ass.</v>
      </c>
      <c r="E9" s="173" t="str">
        <f>G2</f>
        <v>Var. %</v>
      </c>
      <c r="F9" s="100"/>
      <c r="G9" s="100"/>
    </row>
    <row r="10" spans="1:7" ht="12.75">
      <c r="A10" s="179" t="s">
        <v>72</v>
      </c>
      <c r="C10" s="5"/>
      <c r="D10" s="5"/>
      <c r="E10" s="5"/>
      <c r="F10" s="127"/>
      <c r="G10" s="127"/>
    </row>
    <row r="11" spans="1:7" ht="12.75">
      <c r="A11" s="24" t="s">
        <v>27</v>
      </c>
      <c r="B11" s="46">
        <v>226.8</v>
      </c>
      <c r="C11" s="46">
        <v>195.6544696674158</v>
      </c>
      <c r="D11" s="13">
        <f>B11-C11</f>
        <v>31.1455303325842</v>
      </c>
      <c r="E11" s="21">
        <f>B11/C11-1</f>
        <v>0.15918639827409553</v>
      </c>
      <c r="F11" s="126"/>
      <c r="G11" s="126"/>
    </row>
    <row r="12" spans="1:7" ht="12.75">
      <c r="A12" s="24" t="s">
        <v>67</v>
      </c>
      <c r="B12" s="46">
        <v>190.5</v>
      </c>
      <c r="C12" s="46">
        <v>169.65530455945725</v>
      </c>
      <c r="D12" s="13">
        <f>B12-C12</f>
        <v>20.84469544054275</v>
      </c>
      <c r="E12" s="21">
        <f>B12/C12-1</f>
        <v>0.12286497905072902</v>
      </c>
      <c r="F12" s="126"/>
      <c r="G12" s="126"/>
    </row>
    <row r="13" spans="1:7" ht="12.75">
      <c r="A13" s="27" t="s">
        <v>28</v>
      </c>
      <c r="B13" s="51">
        <v>188.3</v>
      </c>
      <c r="C13" s="51">
        <v>168.29868975357064</v>
      </c>
      <c r="D13" s="14">
        <f>B13-C13</f>
        <v>20.00131024642937</v>
      </c>
      <c r="E13" s="111">
        <f>B13/C13-1</f>
        <v>0.11884412336017625</v>
      </c>
      <c r="F13" s="126"/>
      <c r="G13" s="126"/>
    </row>
    <row r="14" spans="1:5" ht="12.75">
      <c r="A14" s="28"/>
      <c r="B14" s="22"/>
      <c r="C14" s="50"/>
      <c r="D14" s="13"/>
      <c r="E14" s="21"/>
    </row>
    <row r="15" spans="1:5" ht="12.75">
      <c r="A15" s="155" t="s">
        <v>61</v>
      </c>
      <c r="B15" s="154">
        <f>B9</f>
        <v>41547</v>
      </c>
      <c r="C15" s="154">
        <f>C9</f>
        <v>41182</v>
      </c>
      <c r="D15" s="172" t="str">
        <f>D9</f>
        <v>Var. Ass.</v>
      </c>
      <c r="E15" s="173" t="str">
        <f>E9</f>
        <v>Var. %</v>
      </c>
    </row>
    <row r="16" spans="1:5" ht="12.75">
      <c r="A16" s="55" t="s">
        <v>24</v>
      </c>
      <c r="B16" s="64">
        <f>B7</f>
        <v>170.6</v>
      </c>
      <c r="C16" s="64">
        <f>D7</f>
        <v>118.67581925</v>
      </c>
      <c r="D16" s="19">
        <f>B16-C16</f>
        <v>51.92418074999999</v>
      </c>
      <c r="E16" s="20">
        <f>B16/C16-1</f>
        <v>0.43752957492223077</v>
      </c>
    </row>
    <row r="17" spans="1:5" ht="12.75">
      <c r="A17" s="4" t="s">
        <v>25</v>
      </c>
      <c r="B17" s="79">
        <f>'Energia Elettrica'!B15</f>
        <v>597.2</v>
      </c>
      <c r="C17" s="46">
        <f>'Energia Elettrica'!C15</f>
        <v>467.9</v>
      </c>
      <c r="D17" s="13">
        <f>B17-C17</f>
        <v>129.30000000000007</v>
      </c>
      <c r="E17" s="11">
        <f>B17/C17-1</f>
        <v>0.27634109852532607</v>
      </c>
    </row>
    <row r="18" spans="1:5" s="40" customFormat="1" ht="12.75">
      <c r="A18" s="45" t="s">
        <v>26</v>
      </c>
      <c r="B18" s="39">
        <f>+B16/B17</f>
        <v>0.28566644340254516</v>
      </c>
      <c r="C18" s="39">
        <f>+C16/C17</f>
        <v>0.25363500587732424</v>
      </c>
      <c r="D18" s="191"/>
      <c r="E18" s="37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2:I28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37.00390625" style="0" customWidth="1"/>
    <col min="2" max="3" width="11.28125" style="0" customWidth="1"/>
    <col min="4" max="4" width="10.00390625" style="0" customWidth="1"/>
    <col min="5" max="7" width="11.28125" style="0" customWidth="1"/>
  </cols>
  <sheetData>
    <row r="2" spans="1:7" ht="12.75">
      <c r="A2" s="156" t="s">
        <v>69</v>
      </c>
      <c r="B2" s="157">
        <f>+Idrico!B2</f>
        <v>41547</v>
      </c>
      <c r="C2" s="165" t="str">
        <f>E2</f>
        <v>Inc%</v>
      </c>
      <c r="D2" s="157">
        <f>+Idrico!D2</f>
        <v>41182</v>
      </c>
      <c r="E2" s="165" t="str">
        <f>Idrico!E2</f>
        <v>Inc%</v>
      </c>
      <c r="F2" s="174" t="str">
        <f>Idrico!F2</f>
        <v>Var. Ass.</v>
      </c>
      <c r="G2" s="175" t="str">
        <f>Idrico!G2</f>
        <v>Var. %</v>
      </c>
    </row>
    <row r="3" spans="1:7" ht="12.75">
      <c r="A3" s="23" t="s">
        <v>21</v>
      </c>
      <c r="B3" s="33">
        <v>633.8</v>
      </c>
      <c r="C3" s="118">
        <f>+B3/B$3</f>
        <v>1</v>
      </c>
      <c r="D3" s="33">
        <v>531.7</v>
      </c>
      <c r="E3" s="118">
        <f>+D3/D$3</f>
        <v>1</v>
      </c>
      <c r="F3" s="71">
        <f>B3-D3</f>
        <v>102.09999999999991</v>
      </c>
      <c r="G3" s="20">
        <f>B3/D3-1</f>
        <v>0.19202557833364664</v>
      </c>
    </row>
    <row r="4" spans="1:7" ht="12.75">
      <c r="A4" s="24" t="s">
        <v>22</v>
      </c>
      <c r="B4" s="52">
        <v>-324.9</v>
      </c>
      <c r="C4" s="119">
        <f>+B4/B$3</f>
        <v>-0.512622278321237</v>
      </c>
      <c r="D4" s="52">
        <v>-290.79913108224673</v>
      </c>
      <c r="E4" s="119">
        <f>+D4/D$3</f>
        <v>-0.5469233234573005</v>
      </c>
      <c r="F4" s="81">
        <f>B4-D4</f>
        <v>-34.100868917753246</v>
      </c>
      <c r="G4" s="31">
        <f>B4/D4-1</f>
        <v>0.11726606194056499</v>
      </c>
    </row>
    <row r="5" spans="1:7" ht="12.75">
      <c r="A5" s="24" t="s">
        <v>6</v>
      </c>
      <c r="B5" s="52">
        <v>-136.6</v>
      </c>
      <c r="C5" s="119">
        <f>+B5/B$3</f>
        <v>-0.2155254023351215</v>
      </c>
      <c r="D5" s="52">
        <v>-115.64830970525331</v>
      </c>
      <c r="E5" s="119">
        <f>+D5/D$3</f>
        <v>-0.21750669495063626</v>
      </c>
      <c r="F5" s="81">
        <f>B5-D5</f>
        <v>-20.951690294746683</v>
      </c>
      <c r="G5" s="31">
        <f>B5/D5-1</f>
        <v>0.18116728509171587</v>
      </c>
    </row>
    <row r="6" spans="1:7" ht="12.75">
      <c r="A6" s="24" t="s">
        <v>9</v>
      </c>
      <c r="B6" s="52">
        <v>2.2</v>
      </c>
      <c r="C6" s="119">
        <f>+B6/B$3</f>
        <v>0.0034711265383401708</v>
      </c>
      <c r="D6" s="52">
        <v>5.280040309999999</v>
      </c>
      <c r="E6" s="119">
        <f>+D6/D$3</f>
        <v>0.009930487699830728</v>
      </c>
      <c r="F6" s="72">
        <f>B6-D6</f>
        <v>-3.0800403099999984</v>
      </c>
      <c r="G6" s="31">
        <f>B6/D6-1</f>
        <v>-0.5833365143380883</v>
      </c>
    </row>
    <row r="7" spans="1:7" ht="12.75">
      <c r="A7" s="25" t="s">
        <v>23</v>
      </c>
      <c r="B7" s="35">
        <f>SUM(B3:B6)</f>
        <v>174.49999999999997</v>
      </c>
      <c r="C7" s="120">
        <f>+B7/B$3</f>
        <v>0.27532344588198165</v>
      </c>
      <c r="D7" s="35">
        <v>130.8</v>
      </c>
      <c r="E7" s="120">
        <f>+D7/D$3</f>
        <v>0.24600338536768854</v>
      </c>
      <c r="F7" s="15">
        <f>B7-D7</f>
        <v>43.69999999999996</v>
      </c>
      <c r="G7" s="16">
        <f>B7/D7-1</f>
        <v>0.3340978593272168</v>
      </c>
    </row>
    <row r="8" spans="1:7" ht="12.75">
      <c r="A8" s="28"/>
      <c r="B8" s="5"/>
      <c r="C8" s="128"/>
      <c r="D8" s="5"/>
      <c r="E8" s="128"/>
      <c r="F8" s="71"/>
      <c r="G8" s="5"/>
    </row>
    <row r="9" spans="1:8" ht="12.75">
      <c r="A9" s="156" t="s">
        <v>73</v>
      </c>
      <c r="B9" s="157">
        <f aca="true" t="shared" si="0" ref="B9:G9">B2</f>
        <v>41547</v>
      </c>
      <c r="C9" s="165" t="str">
        <f t="shared" si="0"/>
        <v>Inc%</v>
      </c>
      <c r="D9" s="157">
        <f t="shared" si="0"/>
        <v>41182</v>
      </c>
      <c r="E9" s="165" t="str">
        <f t="shared" si="0"/>
        <v>Inc%</v>
      </c>
      <c r="F9" s="174" t="str">
        <f t="shared" si="0"/>
        <v>Var. Ass.</v>
      </c>
      <c r="G9" s="175" t="str">
        <f t="shared" si="0"/>
        <v>Var. %</v>
      </c>
      <c r="H9" s="52"/>
    </row>
    <row r="10" spans="1:8" ht="12.75">
      <c r="A10" s="24" t="s">
        <v>29</v>
      </c>
      <c r="B10" s="75">
        <v>1502</v>
      </c>
      <c r="C10" s="129">
        <f>+B10/B$15</f>
        <v>0.3256227372254862</v>
      </c>
      <c r="D10" s="34">
        <v>1306.111</v>
      </c>
      <c r="E10" s="129">
        <f>+D10/D$15</f>
        <v>0.3738249199822205</v>
      </c>
      <c r="F10" s="13">
        <f>B10-D10</f>
        <v>195.8889999999999</v>
      </c>
      <c r="G10" s="31">
        <f>B10/D10-1</f>
        <v>0.14997883028318415</v>
      </c>
      <c r="H10" s="52"/>
    </row>
    <row r="11" spans="1:8" ht="12.75">
      <c r="A11" s="24" t="s">
        <v>30</v>
      </c>
      <c r="B11" s="187">
        <v>1377.1</v>
      </c>
      <c r="C11" s="129">
        <f>+B11/B$15</f>
        <v>0.29854532052810717</v>
      </c>
      <c r="D11" s="52">
        <v>1086.633</v>
      </c>
      <c r="E11" s="129">
        <f>+D11/D$15</f>
        <v>0.31100763585563573</v>
      </c>
      <c r="F11" s="13">
        <f>B11-D11</f>
        <v>290.46699999999987</v>
      </c>
      <c r="G11" s="11">
        <f>B11/D11-1</f>
        <v>0.2673092019108567</v>
      </c>
      <c r="H11" s="52"/>
    </row>
    <row r="12" spans="1:8" s="17" customFormat="1" ht="12.75">
      <c r="A12" s="60" t="s">
        <v>79</v>
      </c>
      <c r="B12" s="188">
        <f>SUM(B10:B11)</f>
        <v>2879.1</v>
      </c>
      <c r="C12" s="130">
        <f>+B12/B$15</f>
        <v>0.6241680577535933</v>
      </c>
      <c r="D12" s="61">
        <v>2392.744</v>
      </c>
      <c r="E12" s="130">
        <f>+D12/D$15</f>
        <v>0.6848325558378562</v>
      </c>
      <c r="F12" s="62">
        <f>B12-D12</f>
        <v>486.35599999999977</v>
      </c>
      <c r="G12" s="63">
        <f>B12/D12-1</f>
        <v>0.20326286472769328</v>
      </c>
      <c r="H12" s="67"/>
    </row>
    <row r="13" spans="1:8" s="17" customFormat="1" ht="14.25" customHeight="1">
      <c r="A13" s="24" t="s">
        <v>31</v>
      </c>
      <c r="B13" s="187">
        <v>1733.6</v>
      </c>
      <c r="C13" s="129">
        <f>+B13/B$15</f>
        <v>0.37583194224640665</v>
      </c>
      <c r="D13" s="52">
        <v>1101.167</v>
      </c>
      <c r="E13" s="129">
        <f>+D13/D$15</f>
        <v>0.31516744416214376</v>
      </c>
      <c r="F13" s="13">
        <f>B13-D13</f>
        <v>632.433</v>
      </c>
      <c r="G13" s="11">
        <f>B13/D13-1</f>
        <v>0.5743297792251312</v>
      </c>
      <c r="H13" s="67"/>
    </row>
    <row r="14" spans="1:8" s="17" customFormat="1" ht="12.75">
      <c r="A14" s="28"/>
      <c r="B14" s="187"/>
      <c r="C14" s="129"/>
      <c r="D14" s="52"/>
      <c r="E14" s="129"/>
      <c r="F14" s="13"/>
      <c r="G14" s="11"/>
      <c r="H14" s="67"/>
    </row>
    <row r="15" spans="1:7" s="17" customFormat="1" ht="12.75">
      <c r="A15" s="60" t="s">
        <v>32</v>
      </c>
      <c r="B15" s="188">
        <f>SUM(B12:B13)</f>
        <v>4612.7</v>
      </c>
      <c r="C15" s="130">
        <f>+B15/B$15</f>
        <v>1</v>
      </c>
      <c r="D15" s="61">
        <f>SUM(D12:D13)</f>
        <v>3493.911</v>
      </c>
      <c r="E15" s="130">
        <f>+D15/D$15</f>
        <v>1</v>
      </c>
      <c r="F15" s="62">
        <f>B15-D15</f>
        <v>1118.7889999999998</v>
      </c>
      <c r="G15" s="63">
        <f>B15/D15-1</f>
        <v>0.32021107578298347</v>
      </c>
    </row>
    <row r="16" spans="1:8" ht="12.75">
      <c r="A16" s="17"/>
      <c r="B16" s="189"/>
      <c r="C16" s="131"/>
      <c r="D16" s="17"/>
      <c r="E16" s="131"/>
      <c r="F16" s="17"/>
      <c r="G16" s="70"/>
      <c r="H16" s="52"/>
    </row>
    <row r="17" spans="1:8" ht="12.75">
      <c r="A17" s="24" t="s">
        <v>33</v>
      </c>
      <c r="B17" s="187">
        <v>907.1</v>
      </c>
      <c r="C17" s="129">
        <f aca="true" t="shared" si="1" ref="C17:C23">+B17/B$23</f>
        <v>0.19664845646895596</v>
      </c>
      <c r="D17" s="52">
        <v>882.166</v>
      </c>
      <c r="E17" s="129">
        <f aca="true" t="shared" si="2" ref="E17:E23">+D17/D$23</f>
        <v>0.2524866109964991</v>
      </c>
      <c r="F17" s="13">
        <f aca="true" t="shared" si="3" ref="F17:F23">B17-D17</f>
        <v>24.93399999999997</v>
      </c>
      <c r="G17" s="11">
        <f aca="true" t="shared" si="4" ref="G17:G23">B17/D17-1</f>
        <v>0.02826452164331883</v>
      </c>
      <c r="H17" s="52"/>
    </row>
    <row r="18" spans="1:8" ht="12.75">
      <c r="A18" s="24" t="s">
        <v>34</v>
      </c>
      <c r="B18" s="187">
        <v>1048.2</v>
      </c>
      <c r="C18" s="129">
        <f t="shared" si="1"/>
        <v>0.22723725286160248</v>
      </c>
      <c r="D18" s="52">
        <v>697.179</v>
      </c>
      <c r="E18" s="129">
        <f t="shared" si="2"/>
        <v>0.19954108746871702</v>
      </c>
      <c r="F18" s="59">
        <f t="shared" si="3"/>
        <v>351.0210000000001</v>
      </c>
      <c r="G18" s="11">
        <f t="shared" si="4"/>
        <v>0.503487626563623</v>
      </c>
      <c r="H18" s="52"/>
    </row>
    <row r="19" spans="1:8" ht="12.75">
      <c r="A19" s="24" t="s">
        <v>35</v>
      </c>
      <c r="B19" s="187">
        <v>279.2</v>
      </c>
      <c r="C19" s="129">
        <f t="shared" si="1"/>
        <v>0.060527228581338875</v>
      </c>
      <c r="D19" s="52">
        <v>233.515</v>
      </c>
      <c r="E19" s="129">
        <f t="shared" si="2"/>
        <v>0.06683482583419388</v>
      </c>
      <c r="F19" s="13">
        <f t="shared" si="3"/>
        <v>45.685</v>
      </c>
      <c r="G19" s="11">
        <f t="shared" si="4"/>
        <v>0.19564053701047035</v>
      </c>
      <c r="H19" s="52"/>
    </row>
    <row r="20" spans="1:8" ht="12.75">
      <c r="A20" s="24" t="s">
        <v>36</v>
      </c>
      <c r="B20" s="187">
        <v>370.4</v>
      </c>
      <c r="C20" s="129">
        <f t="shared" si="1"/>
        <v>0.08029830038154699</v>
      </c>
      <c r="D20" s="52">
        <v>354.334</v>
      </c>
      <c r="E20" s="129">
        <f t="shared" si="2"/>
        <v>0.10141468932245576</v>
      </c>
      <c r="F20" s="13">
        <f t="shared" si="3"/>
        <v>16.065999999999974</v>
      </c>
      <c r="G20" s="11">
        <f t="shared" si="4"/>
        <v>0.04534140105098583</v>
      </c>
      <c r="H20" s="52"/>
    </row>
    <row r="21" spans="1:8" ht="12.75">
      <c r="A21" s="24" t="s">
        <v>37</v>
      </c>
      <c r="B21" s="187">
        <v>826.1</v>
      </c>
      <c r="C21" s="129">
        <f t="shared" si="1"/>
        <v>0.17908862296219216</v>
      </c>
      <c r="D21" s="52">
        <v>538.781</v>
      </c>
      <c r="E21" s="129">
        <f t="shared" si="2"/>
        <v>0.1542056582993504</v>
      </c>
      <c r="F21" s="13">
        <f t="shared" si="3"/>
        <v>287.3190000000001</v>
      </c>
      <c r="G21" s="11">
        <f t="shared" si="4"/>
        <v>0.5332760435130417</v>
      </c>
      <c r="H21" s="52"/>
    </row>
    <row r="22" spans="1:8" s="17" customFormat="1" ht="12.75">
      <c r="A22" s="24" t="s">
        <v>38</v>
      </c>
      <c r="B22" s="187">
        <v>1181.8</v>
      </c>
      <c r="C22" s="129">
        <f t="shared" si="1"/>
        <v>0.2562001387443635</v>
      </c>
      <c r="D22" s="52">
        <v>787.937</v>
      </c>
      <c r="E22" s="129">
        <f t="shared" si="2"/>
        <v>0.2255171280787839</v>
      </c>
      <c r="F22" s="13">
        <f t="shared" si="3"/>
        <v>393.86299999999994</v>
      </c>
      <c r="G22" s="11">
        <f t="shared" si="4"/>
        <v>0.49986610604654924</v>
      </c>
      <c r="H22" s="52"/>
    </row>
    <row r="23" spans="1:7" ht="12.75">
      <c r="A23" s="60" t="s">
        <v>39</v>
      </c>
      <c r="B23" s="188">
        <f>SUM(B17:B22)</f>
        <v>4612.8</v>
      </c>
      <c r="C23" s="130">
        <f t="shared" si="1"/>
        <v>1</v>
      </c>
      <c r="D23" s="61">
        <v>3493.912</v>
      </c>
      <c r="E23" s="130">
        <f t="shared" si="2"/>
        <v>1</v>
      </c>
      <c r="F23" s="62">
        <f t="shared" si="3"/>
        <v>1118.8880000000004</v>
      </c>
      <c r="G23" s="63">
        <f t="shared" si="4"/>
        <v>0.3202393191356854</v>
      </c>
    </row>
    <row r="25" spans="1:9" ht="12.75">
      <c r="A25" s="158" t="s">
        <v>61</v>
      </c>
      <c r="B25" s="157">
        <f>B2</f>
        <v>41547</v>
      </c>
      <c r="C25" s="157">
        <f>D9</f>
        <v>41182</v>
      </c>
      <c r="D25" s="176" t="str">
        <f>F9</f>
        <v>Var. Ass.</v>
      </c>
      <c r="E25" s="175" t="str">
        <f>G9</f>
        <v>Var. %</v>
      </c>
      <c r="I25" s="52"/>
    </row>
    <row r="26" spans="1:5" s="40" customFormat="1" ht="12.75">
      <c r="A26" s="55" t="s">
        <v>24</v>
      </c>
      <c r="B26" s="65">
        <f>B7</f>
        <v>174.49999999999997</v>
      </c>
      <c r="C26" s="65">
        <f>D7</f>
        <v>130.8</v>
      </c>
      <c r="D26" s="19">
        <f>B26-C26</f>
        <v>43.69999999999996</v>
      </c>
      <c r="E26" s="20">
        <f>B26/C26-1</f>
        <v>0.3340978593272168</v>
      </c>
    </row>
    <row r="27" spans="1:5" ht="12.75">
      <c r="A27" s="4" t="s">
        <v>25</v>
      </c>
      <c r="B27" s="79">
        <f>Idrico!B17</f>
        <v>597.2</v>
      </c>
      <c r="C27" s="46">
        <f>Idrico!C17</f>
        <v>467.9</v>
      </c>
      <c r="D27" s="13">
        <f>B27-C27</f>
        <v>129.30000000000007</v>
      </c>
      <c r="E27" s="11">
        <f>B27/C27-1</f>
        <v>0.27634109852532607</v>
      </c>
    </row>
    <row r="28" spans="1:5" ht="12.75">
      <c r="A28" s="45" t="s">
        <v>26</v>
      </c>
      <c r="B28" s="39">
        <f>+B26/B27</f>
        <v>0.29219691895512384</v>
      </c>
      <c r="C28" s="39">
        <f>+C26/C27</f>
        <v>0.2795469117332764</v>
      </c>
      <c r="D28" s="191"/>
      <c r="E28" s="54"/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F12:G12 C12 D8 C16:C23 C14:C15 C13 C7:C8 C11 D9 C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0.28125" style="0" customWidth="1"/>
    <col min="2" max="4" width="10.140625" style="0" bestFit="1" customWidth="1"/>
    <col min="5" max="5" width="11.8515625" style="0" customWidth="1"/>
    <col min="6" max="6" width="14.140625" style="0" customWidth="1"/>
    <col min="7" max="7" width="13.421875" style="0" customWidth="1"/>
  </cols>
  <sheetData>
    <row r="2" spans="1:7" ht="12.75">
      <c r="A2" s="159" t="s">
        <v>69</v>
      </c>
      <c r="B2" s="160">
        <f>+Ambiente!B2</f>
        <v>41547</v>
      </c>
      <c r="C2" s="166" t="str">
        <f>E2</f>
        <v>Inc%</v>
      </c>
      <c r="D2" s="160">
        <f>+Ambiente!D2</f>
        <v>41182</v>
      </c>
      <c r="E2" s="166" t="str">
        <f>Ambiente!E2</f>
        <v>Inc%</v>
      </c>
      <c r="F2" s="177" t="str">
        <f>Ambiente!F2</f>
        <v>Var. Ass.</v>
      </c>
      <c r="G2" s="178" t="str">
        <f>Ambiente!G2</f>
        <v>Var. %</v>
      </c>
    </row>
    <row r="3" spans="1:7" ht="12.75">
      <c r="A3" s="23" t="s">
        <v>21</v>
      </c>
      <c r="B3" s="33">
        <v>137.7</v>
      </c>
      <c r="C3" s="124">
        <f>+B3/B$3</f>
        <v>1</v>
      </c>
      <c r="D3" s="33">
        <v>71.3</v>
      </c>
      <c r="E3" s="124">
        <f>+D3/D$3</f>
        <v>1</v>
      </c>
      <c r="F3" s="71">
        <f>B3-D3</f>
        <v>66.39999999999999</v>
      </c>
      <c r="G3" s="20">
        <f>B3/D3-1</f>
        <v>0.9312762973352033</v>
      </c>
    </row>
    <row r="4" spans="1:7" ht="12.75">
      <c r="A4" s="24" t="s">
        <v>22</v>
      </c>
      <c r="B4" s="52">
        <v>-99.2</v>
      </c>
      <c r="C4" s="119">
        <f>+B4/B$3</f>
        <v>-0.720406681190995</v>
      </c>
      <c r="D4" s="52">
        <v>-46.688352820000006</v>
      </c>
      <c r="E4" s="119">
        <f>+D4/D$3</f>
        <v>-0.6548156075736327</v>
      </c>
      <c r="F4" s="81">
        <f>B4-D4</f>
        <v>-52.51164718</v>
      </c>
      <c r="G4" s="31">
        <f>B4/D4-1</f>
        <v>1.1247269181341828</v>
      </c>
    </row>
    <row r="5" spans="1:7" ht="12.75">
      <c r="A5" s="24" t="s">
        <v>6</v>
      </c>
      <c r="B5" s="52">
        <v>-36.3</v>
      </c>
      <c r="C5" s="119">
        <f>+B5/B$3</f>
        <v>-0.2636165577342048</v>
      </c>
      <c r="D5" s="52">
        <v>-13</v>
      </c>
      <c r="E5" s="119">
        <f>+D5/D$3</f>
        <v>-0.182328190743338</v>
      </c>
      <c r="F5" s="81">
        <f>B5-D5</f>
        <v>-23.299999999999997</v>
      </c>
      <c r="G5" s="31">
        <f>B5/D5-1</f>
        <v>1.7923076923076922</v>
      </c>
    </row>
    <row r="6" spans="1:7" ht="12.75">
      <c r="A6" s="24" t="s">
        <v>9</v>
      </c>
      <c r="B6" s="52">
        <v>0.7</v>
      </c>
      <c r="C6" s="129">
        <f>+B6/B$3</f>
        <v>0.005083514887436456</v>
      </c>
      <c r="D6" s="52">
        <v>1.4721681299999996</v>
      </c>
      <c r="E6" s="129">
        <f>+D6/D$3</f>
        <v>0.020647519354838703</v>
      </c>
      <c r="F6" s="72">
        <f>B6-D6</f>
        <v>-0.7721681299999996</v>
      </c>
      <c r="G6" s="31">
        <f>B6/D6-1</f>
        <v>-0.5245108315175929</v>
      </c>
    </row>
    <row r="7" spans="1:7" ht="12.75">
      <c r="A7" s="25" t="s">
        <v>23</v>
      </c>
      <c r="B7" s="35">
        <v>2.84</v>
      </c>
      <c r="C7" s="136">
        <f>+B7/B$3</f>
        <v>0.020624546114742195</v>
      </c>
      <c r="D7" s="35">
        <v>13.1</v>
      </c>
      <c r="E7" s="136">
        <f>+D7/D$3</f>
        <v>0.18373071528751753</v>
      </c>
      <c r="F7" s="15">
        <f>B7-D7</f>
        <v>-10.26</v>
      </c>
      <c r="G7" s="16">
        <f>B7/D7-1</f>
        <v>-0.783206106870229</v>
      </c>
    </row>
    <row r="8" spans="1:7" ht="12.75">
      <c r="A8" s="28"/>
      <c r="B8" s="5"/>
      <c r="C8" s="5"/>
      <c r="D8" s="5"/>
      <c r="E8" s="5"/>
      <c r="F8" s="5"/>
      <c r="G8" s="5"/>
    </row>
    <row r="9" spans="1:7" ht="12.75">
      <c r="A9" s="159" t="s">
        <v>16</v>
      </c>
      <c r="B9" s="160">
        <f>B2</f>
        <v>41547</v>
      </c>
      <c r="C9" s="160">
        <f>D2</f>
        <v>41182</v>
      </c>
      <c r="D9" s="177" t="str">
        <f>F2</f>
        <v>Var. Ass.</v>
      </c>
      <c r="E9" s="178" t="str">
        <f>G2</f>
        <v>Var. %</v>
      </c>
      <c r="F9" s="115"/>
      <c r="G9" s="100"/>
    </row>
    <row r="10" spans="1:7" ht="12.75">
      <c r="A10" s="66" t="s">
        <v>40</v>
      </c>
      <c r="D10" s="13"/>
      <c r="E10" s="21"/>
      <c r="F10" s="133"/>
      <c r="G10" s="127"/>
    </row>
    <row r="11" spans="1:7" ht="12.75">
      <c r="A11" s="24" t="s">
        <v>62</v>
      </c>
      <c r="B11" s="46">
        <v>441.5</v>
      </c>
      <c r="C11" s="46">
        <v>295.8</v>
      </c>
      <c r="D11" s="13">
        <f>B11-C11</f>
        <v>145.7</v>
      </c>
      <c r="E11" s="21">
        <f>B11/C11-1</f>
        <v>0.49256254225828267</v>
      </c>
      <c r="F11" s="134"/>
      <c r="G11" s="80"/>
    </row>
    <row r="12" spans="1:7" ht="12.75">
      <c r="A12" s="27" t="s">
        <v>41</v>
      </c>
      <c r="B12" s="30">
        <v>119</v>
      </c>
      <c r="C12" s="30">
        <v>58</v>
      </c>
      <c r="D12" s="58">
        <f>B12-C12</f>
        <v>61</v>
      </c>
      <c r="E12" s="111">
        <f>B12/C12-1</f>
        <v>1.0517241379310347</v>
      </c>
      <c r="F12" s="135"/>
      <c r="G12" s="132"/>
    </row>
    <row r="13" ht="12.75">
      <c r="A13" s="26"/>
    </row>
    <row r="14" spans="1:5" ht="12.75">
      <c r="A14" s="161" t="s">
        <v>61</v>
      </c>
      <c r="B14" s="160">
        <f>B9</f>
        <v>41547</v>
      </c>
      <c r="C14" s="160">
        <f>C9</f>
        <v>41182</v>
      </c>
      <c r="D14" s="177" t="str">
        <f>D9</f>
        <v>Var. Ass.</v>
      </c>
      <c r="E14" s="178" t="str">
        <f>E9</f>
        <v>Var. %</v>
      </c>
    </row>
    <row r="15" spans="1:5" ht="12.75">
      <c r="A15" s="55" t="s">
        <v>24</v>
      </c>
      <c r="B15" s="65">
        <f>B7</f>
        <v>2.84</v>
      </c>
      <c r="C15" s="65">
        <f>D7</f>
        <v>13.1</v>
      </c>
      <c r="D15" s="19">
        <f>B15-C15</f>
        <v>-10.26</v>
      </c>
      <c r="E15" s="20">
        <f>B15/C15-1</f>
        <v>-0.783206106870229</v>
      </c>
    </row>
    <row r="16" spans="1:5" ht="12.75">
      <c r="A16" s="4" t="s">
        <v>25</v>
      </c>
      <c r="B16" s="46">
        <f>Ambiente!B27</f>
        <v>597.2</v>
      </c>
      <c r="C16" s="46">
        <f>Ambiente!C27</f>
        <v>467.9</v>
      </c>
      <c r="D16" s="13">
        <f>B16-C16</f>
        <v>129.30000000000007</v>
      </c>
      <c r="E16" s="11">
        <f>B16/C16-1</f>
        <v>0.27634109852532607</v>
      </c>
    </row>
    <row r="17" spans="1:5" s="40" customFormat="1" ht="12.75">
      <c r="A17" s="45" t="s">
        <v>26</v>
      </c>
      <c r="B17" s="39">
        <f>+B15/B16</f>
        <v>0.004755525787006027</v>
      </c>
      <c r="C17" s="39">
        <f>+C15/C16</f>
        <v>0.02799743534943364</v>
      </c>
      <c r="D17" s="191"/>
      <c r="E17" s="54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luca.cimatti</cp:lastModifiedBy>
  <cp:lastPrinted>2009-11-09T16:28:41Z</cp:lastPrinted>
  <dcterms:created xsi:type="dcterms:W3CDTF">2008-08-08T14:48:29Z</dcterms:created>
  <dcterms:modified xsi:type="dcterms:W3CDTF">2013-11-13T14:06:22Z</dcterms:modified>
  <cp:category/>
  <cp:version/>
  <cp:contentType/>
  <cp:contentStatus/>
</cp:coreProperties>
</file>